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<sst xmlns="http://schemas.openxmlformats.org/spreadsheetml/2006/main" count="1601" uniqueCount="845">
  <si>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</si>
  <si>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</si>
  <si>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</si>
  <si>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</si>
  <si>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</si>
  <si>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</si>
  <si>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</si>
  <si>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</si>
  <si>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</si>
  <si>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</si>
  <si>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</si>
  <si>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</si>
  <si>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</si>
  <si>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</si>
  <si>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</si>
  <si>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</si>
  <si>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</si>
  <si>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</si>
  <si>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</si>
  <si>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</si>
  <si>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</si>
  <si>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</si>
  <si>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</si>
  <si>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</si>
  <si>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</si>
  <si>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</si>
  <si>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</si>
  <si>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</si>
  <si>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</si>
  <si>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</si>
  <si>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</si>
  <si>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</si>
  <si>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</si>
  <si>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</si>
  <si>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</si>
  <si>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</si>
  <si>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</si>
  <si>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</si>
  <si>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</si>
  <si>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</si>
  <si>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</si>
  <si>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</si>
  <si>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</si>
  <si>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</si>
  <si>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</si>
  <si>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</si>
  <si>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</si>
  <si>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</si>
  <si>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</si>
  <si>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</si>
  <si>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</si>
  <si>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</si>
  <si>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</si>
  <si>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</si>
  <si>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</si>
  <si>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</si>
  <si>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</si>
  <si>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</si>
  <si>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</si>
  <si>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</si>
  <si>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</si>
  <si>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</si>
  <si>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</si>
  <si>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</si>
  <si>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</si>
  <si>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</si>
  <si>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</si>
  <si>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</si>
  <si>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</si>
  <si>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</si>
  <si>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</si>
  <si>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</si>
  <si>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</si>
  <si>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</si>
  <si>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</si>
  <si>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</si>
  <si>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</si>
  <si>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</si>
  <si>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</si>
  <si>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</si>
  <si>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</si>
  <si>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</si>
  <si>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</si>
  <si>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</si>
  <si>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</si>
  <si>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</si>
  <si>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</si>
  <si>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</si>
  <si>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</si>
  <si>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</si>
  <si>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</si>
  <si>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</si>
  <si>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</si>
  <si>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</si>
  <si>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</si>
  <si>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</si>
  <si>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</si>
  <si>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</si>
  <si>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</si>
  <si>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</si>
  <si>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</si>
  <si>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</si>
  <si>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</si>
  <si>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</si>
  <si>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</si>
  <si>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</si>
  <si>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</si>
  <si>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</si>
  <si>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</si>
  <si>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</si>
  <si>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</si>
  <si>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</si>
  <si>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</si>
  <si>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</si>
  <si>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</si>
  <si>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</si>
  <si>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</si>
  <si>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</si>
  <si>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</si>
  <si>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</si>
  <si>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</si>
  <si>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</si>
  <si>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</si>
  <si>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</si>
  <si>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</si>
  <si>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</si>
  <si>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</si>
  <si>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</si>
  <si>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</si>
  <si>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</si>
  <si>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</si>
  <si>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</si>
  <si>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</si>
  <si>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</si>
  <si>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</si>
  <si>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</si>
  <si>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</si>
  <si>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</si>
  <si>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</si>
  <si>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</si>
  <si>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</si>
  <si>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</si>
  <si>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</si>
  <si>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</si>
  <si>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</si>
  <si>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</si>
  <si>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</si>
  <si>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</si>
  <si>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</si>
  <si>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</si>
  <si>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</si>
  <si>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</si>
  <si>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</si>
  <si>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</si>
  <si>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</si>
  <si>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</si>
  <si>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</si>
  <si>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</si>
  <si>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</si>
  <si>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</si>
  <si>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</si>
  <si>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</si>
  <si>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</si>
  <si>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</si>
  <si>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</si>
  <si>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</si>
  <si>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</si>
  <si>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</si>
  <si>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</si>
  <si>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</si>
  <si>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</si>
  <si>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</si>
  <si>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</si>
  <si>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</si>
  <si>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</si>
  <si>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</si>
  <si>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</si>
  <si>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</si>
  <si>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</si>
  <si>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</si>
  <si>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</si>
  <si>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</si>
  <si>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</si>
  <si>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</si>
  <si>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</si>
  <si>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</si>
  <si>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</si>
  <si>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</si>
  <si>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</si>
  <si>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</si>
  <si>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</si>
  <si>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</si>
  <si>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</si>
  <si>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</si>
  <si>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</si>
  <si>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</si>
  <si>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</si>
  <si>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</si>
  <si>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</si>
  <si>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</si>
  <si>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</si>
  <si>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</si>
  <si>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</si>
  <si>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</si>
  <si>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</si>
  <si>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</si>
  <si>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</si>
  <si>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</si>
  <si>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</si>
  <si>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</si>
  <si>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</si>
  <si>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</si>
  <si>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</si>
  <si>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</si>
  <si>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</si>
  <si>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</si>
  <si>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</si>
  <si>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</si>
  <si>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</si>
  <si>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</si>
  <si>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</si>
  <si>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</si>
  <si>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</si>
  <si>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</si>
  <si>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</si>
  <si>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</si>
  <si>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</si>
  <si>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</si>
  <si>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</si>
  <si>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</si>
  <si>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</si>
  <si>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</si>
  <si>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</si>
  <si>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</si>
  <si>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</si>
  <si>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</si>
  <si>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</si>
  <si>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</si>
  <si>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</si>
  <si>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</si>
  <si>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</si>
  <si>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</si>
  <si>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</si>
  <si>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</si>
  <si>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</si>
  <si>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</si>
  <si>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</si>
  <si>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</si>
  <si>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</si>
  <si>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</si>
  <si>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</si>
  <si>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</si>
  <si>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</si>
  <si>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</si>
  <si>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</si>
  <si>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</si>
  <si>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</si>
  <si>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</si>
  <si>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</si>
  <si>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</si>
  <si>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</si>
  <si>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Начисления на выплаты по оплате труда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</si>
  <si>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</si>
  <si>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</si>
  <si>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</si>
  <si>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</si>
  <si>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</si>
  <si>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</si>
  <si>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</si>
  <si>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</si>
  <si>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</si>
  <si>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</si>
  <si>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</si>
  <si>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</si>
  <si>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</si>
  <si>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</si>
  <si>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</si>
  <si>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</si>
  <si>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</si>
  <si>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</si>
  <si>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</si>
  <si>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</si>
  <si>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</si>
  <si>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</si>
  <si>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</si>
  <si>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</si>
  <si>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</si>
  <si>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</si>
  <si>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</si>
  <si>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</si>
  <si>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</si>
  <si>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</si>
  <si>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</si>
  <si>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</si>
  <si>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</si>
  <si>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</si>
  <si>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</si>
  <si>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</si>
  <si>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</si>
  <si>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</si>
  <si>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</si>
  <si>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</si>
  <si>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</si>
  <si>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</si>
  <si>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</si>
  <si>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</si>
  <si>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</si>
  <si>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</si>
  <si>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</si>
  <si>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</si>
  <si>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</si>
  <si>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</si>
  <si>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</si>
  <si>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</si>
  <si>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</si>
  <si>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</si>
  <si>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</si>
  <si>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</si>
  <si>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</si>
  <si>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</si>
  <si>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</si>
  <si>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</si>
  <si>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</si>
  <si>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</si>
  <si>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</si>
  <si>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</si>
  <si>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</si>
  <si>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</si>
  <si>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</si>
  <si>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</si>
  <si>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</si>
  <si>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</si>
  <si>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</si>
  <si>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</si>
  <si>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</si>
  <si>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</si>
  <si>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</si>
  <si>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</si>
  <si>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</si>
  <si>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</si>
  <si>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</si>
  <si>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</si>
  <si>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</si>
  <si>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</si>
  <si>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</si>
  <si>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</si>
  <si>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</si>
  <si>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</si>
  <si>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</si>
  <si>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</si>
  <si>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</si>
  <si>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</si>
  <si>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</si>
  <si>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</si>
  <si>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</si>
  <si>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</si>
  <si>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</si>
  <si>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</si>
  <si>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</si>
  <si>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</si>
  <si>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</si>
  <si>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</si>
  <si>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</si>
  <si>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</si>
  <si>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</si>
  <si>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</si>
  <si>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</si>
  <si>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</si>
  <si>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</si>
  <si>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</si>
  <si>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</si>
  <si>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</si>
  <si>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</si>
  <si>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</si>
  <si>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</si>
  <si>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</si>
  <si>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</si>
  <si>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</si>
  <si>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</si>
  <si>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</si>
  <si>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</si>
  <si>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</si>
  <si>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</si>
  <si>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</si>
  <si>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</si>
  <si>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</si>
  <si>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</si>
  <si>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</si>
  <si>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</si>
  <si>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</si>
  <si>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</si>
  <si>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</si>
  <si>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</si>
  <si>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</si>
  <si>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</si>
  <si>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</si>
  <si>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</si>
  <si>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</si>
  <si>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</si>
  <si>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</si>
  <si>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</si>
  <si>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</si>
  <si>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</si>
  <si>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</si>
  <si>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</si>
  <si>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</si>
  <si>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</si>
  <si>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</si>
  <si>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</si>
  <si>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</si>
  <si>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</si>
  <si>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</si>
  <si>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</si>
  <si>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</si>
  <si>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</si>
  <si>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</si>
  <si>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</si>
  <si>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</si>
  <si>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</si>
  <si>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</si>
  <si>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</si>
  <si>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</si>
  <si>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</si>
  <si>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</si>
  <si>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</si>
  <si>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</si>
  <si>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</si>
  <si>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</si>
  <si>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</si>
  <si>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</si>
  <si>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</si>
  <si>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</si>
  <si>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</si>
  <si>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</si>
  <si>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</si>
  <si>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</si>
  <si>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</si>
  <si>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</si>
  <si>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</si>
  <si>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</si>
  <si>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</si>
  <si>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</si>
  <si>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</si>
  <si>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</si>
  <si>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</si>
  <si>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</si>
  <si>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</si>
  <si>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</si>
  <si>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</si>
  <si>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</si>
  <si>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</si>
  <si>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</si>
  <si>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</si>
  <si>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</si>
  <si>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</si>
  <si>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</si>
  <si>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</si>
  <si>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1185143-191 от 01.04.2010г.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</si>
  <si>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</si>
  <si>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</si>
  <si>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</si>
  <si>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</si>
  <si>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</si>
  <si>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</si>
  <si>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</si>
  <si>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</si>
  <si>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страховые взносы за декабрь 2015г.</t>
  </si>
  <si>
    <t>1) Переплата в ФСС</t>
  </si>
  <si>
    <t>2) Начисленные страховые взносы за декабрь 2015г.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</si>
  <si>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</si>
  <si>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</si>
  <si>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</si>
  <si>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</si>
  <si>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</si>
  <si>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</si>
  <si>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  Предоплата услуг связи мобильного телефона за январь 2016г.</t>
  </si>
  <si>
    <t>2)   Предоплата услуг связи мобильного телефона за январь 2016г.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</si>
  <si>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</si>
  <si>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</si>
  <si>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</si>
  <si>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</si>
  <si>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</si>
  <si>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</si>
  <si>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</si>
  <si>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</si>
  <si>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</si>
  <si>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</si>
  <si>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</si>
  <si>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</si>
  <si>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</si>
  <si>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</si>
  <si>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</si>
  <si>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</si>
  <si>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</si>
  <si>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</si>
  <si>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</si>
  <si>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</si>
  <si>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</si>
  <si>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</si>
  <si>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</si>
  <si>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</si>
  <si>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</si>
  <si>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</si>
  <si>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</si>
  <si>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</si>
  <si>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</si>
  <si>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</si>
  <si>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</si>
  <si>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</si>
  <si>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</si>
  <si>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</si>
  <si>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</si>
  <si>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</si>
  <si>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</si>
  <si>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</si>
  <si>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</si>
  <si>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</si>
  <si>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</si>
  <si>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</si>
  <si>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</si>
  <si>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</si>
  <si>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</si>
  <si>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</si>
  <si>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</si>
  <si>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</si>
  <si>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</si>
  <si>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</si>
  <si>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</si>
  <si>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</si>
  <si>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</si>
  <si>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</si>
  <si>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</si>
  <si>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</si>
  <si>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</si>
  <si>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</si>
  <si>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</si>
  <si>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</si>
  <si>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</si>
  <si>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</si>
  <si>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</si>
  <si>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</si>
  <si>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</si>
  <si>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</si>
  <si>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</si>
  <si>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939 2 02 01000 00 0000 151</t>
  </si>
  <si>
    <t>939 2 02 03000 00 0000 151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</si>
  <si>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</si>
  <si>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</si>
  <si>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</si>
  <si>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</si>
  <si>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</si>
  <si>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</si>
  <si>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</si>
  <si>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</si>
  <si>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</si>
  <si>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</si>
  <si>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</si>
  <si>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</si>
  <si>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</si>
  <si>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</si>
  <si>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</si>
  <si>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</si>
  <si>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</si>
  <si>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</si>
  <si>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</si>
  <si>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</si>
  <si>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</si>
  <si>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</si>
  <si>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</si>
  <si>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</si>
  <si>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</si>
  <si>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</si>
  <si>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</si>
  <si>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</si>
  <si>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</si>
  <si>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</si>
  <si>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</si>
  <si>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</si>
  <si>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</si>
  <si>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</si>
  <si>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</si>
  <si>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</si>
  <si>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</si>
  <si>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</si>
  <si>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</si>
  <si>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</si>
  <si>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</si>
  <si>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</si>
  <si>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</si>
  <si>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</si>
  <si>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</si>
  <si>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</si>
  <si>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</si>
  <si>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</si>
  <si>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</si>
  <si>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</si>
  <si>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</si>
  <si>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</si>
  <si>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</si>
  <si>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</si>
  <si>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</si>
  <si>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</si>
  <si>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</si>
  <si>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</si>
  <si>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</si>
  <si>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</si>
  <si>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</si>
  <si>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</si>
  <si>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</si>
  <si>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</si>
  <si>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</si>
  <si>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</si>
  <si>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</si>
  <si>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</si>
  <si>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</si>
  <si>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</si>
  <si>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</si>
  <si>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</si>
  <si>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</si>
  <si>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</si>
  <si>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</si>
  <si>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</si>
  <si>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</si>
  <si>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</si>
  <si>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</si>
  <si>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</si>
  <si>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</si>
  <si>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</si>
  <si>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</si>
  <si>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</si>
  <si>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</si>
  <si>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</si>
  <si>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</si>
  <si>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</si>
  <si>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</si>
  <si>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</si>
  <si>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</si>
  <si>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</si>
  <si>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</si>
  <si>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</si>
  <si>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</si>
  <si>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</si>
  <si>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</si>
  <si>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</si>
  <si>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</si>
  <si>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</si>
  <si>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</si>
  <si>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</si>
  <si>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</si>
  <si>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</si>
  <si>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</si>
  <si>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</si>
  <si>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</si>
  <si>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</si>
  <si>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</si>
  <si>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</si>
  <si>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</si>
  <si>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</si>
  <si>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</si>
  <si>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</si>
  <si>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</si>
  <si>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</si>
  <si>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</si>
  <si>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</si>
  <si>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</si>
  <si>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</si>
  <si>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</si>
  <si>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</si>
  <si>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</si>
  <si>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</si>
  <si>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</si>
  <si>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</si>
  <si>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</si>
  <si>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</si>
  <si>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</si>
  <si>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</si>
  <si>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</si>
  <si>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</si>
  <si>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</si>
  <si>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</si>
  <si>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</si>
  <si>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</si>
  <si>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</si>
  <si>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</si>
  <si>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</si>
  <si>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</si>
  <si>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</si>
  <si>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</si>
  <si>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</si>
  <si>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</si>
  <si>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</si>
  <si>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</si>
  <si>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</si>
  <si>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</si>
  <si>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</si>
  <si>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</si>
  <si>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</si>
  <si>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</si>
  <si>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</si>
  <si>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</si>
  <si>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</si>
  <si>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</si>
  <si>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</si>
  <si>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</si>
  <si>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</si>
  <si>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</si>
  <si>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</si>
  <si>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</si>
  <si>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</si>
  <si>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</si>
  <si>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</si>
  <si>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</si>
  <si>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</si>
  <si>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</si>
  <si>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</si>
  <si>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</si>
  <si>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</si>
  <si>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</si>
  <si>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</si>
  <si>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</si>
  <si>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</si>
  <si>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</si>
  <si>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</si>
  <si>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</si>
  <si>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</si>
  <si>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</si>
  <si>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</si>
  <si>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</si>
  <si>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</si>
  <si>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</si>
  <si>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</si>
  <si>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</si>
  <si>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</si>
  <si>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</si>
  <si>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</si>
  <si>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</si>
  <si>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</si>
  <si>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</si>
  <si>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</si>
  <si>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</si>
  <si>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</si>
  <si>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</si>
  <si>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</si>
  <si>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</si>
  <si>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</si>
  <si>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</si>
  <si>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</si>
  <si>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</si>
  <si>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</si>
  <si>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</si>
  <si>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</si>
  <si>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</si>
  <si>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</si>
  <si>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</si>
  <si>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</si>
  <si>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</si>
  <si>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</si>
  <si>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</si>
  <si>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</si>
  <si>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</si>
  <si>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</si>
  <si>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</si>
  <si>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</si>
  <si>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</si>
  <si>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33000 00471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</si>
  <si>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</si>
  <si>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</si>
  <si>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</si>
  <si>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</si>
  <si>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</si>
  <si>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</si>
  <si>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</si>
  <si>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</si>
  <si>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</si>
  <si>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</si>
  <si>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</si>
  <si>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</si>
  <si>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</si>
  <si>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</si>
  <si>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</si>
  <si>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</si>
  <si>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</si>
  <si>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</si>
  <si>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</si>
  <si>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</si>
  <si>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</si>
  <si>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</si>
  <si>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</si>
  <si>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</si>
  <si>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</si>
  <si>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>Фонд социального страхования</t>
  </si>
  <si>
    <t xml:space="preserve">1)   Предоплата услуг связи мобильного телефона за 1квартал 2016г. </t>
  </si>
  <si>
    <t>290</t>
  </si>
  <si>
    <t>1) Переплата налога на имущество за 4кв. 2015г.</t>
  </si>
  <si>
    <t xml:space="preserve">1) Межрайонная ИФНС по Красносельскому району Санкт-Петербурга         </t>
  </si>
  <si>
    <t>Прочие работы, услуги</t>
  </si>
  <si>
    <t>1) Выполнение работ по уборке территорий внутриквартального озеленения МО (позднее выставление счета)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</si>
  <si>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</si>
  <si>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</si>
  <si>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</si>
  <si>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</si>
  <si>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</si>
  <si>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</si>
  <si>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17.1</t>
  </si>
  <si>
    <t>18.2.</t>
  </si>
  <si>
    <t>19.</t>
  </si>
  <si>
    <t>19.1.</t>
  </si>
  <si>
    <t>21.</t>
  </si>
  <si>
    <t>21.1.</t>
  </si>
  <si>
    <t>Приложение 2</t>
  </si>
  <si>
    <t>муниципального округа СОСНОВАЯ ПОЛЯНА за I полугодие 2016 года.</t>
  </si>
  <si>
    <t>муниципального округа СОСНОВАЯ ПОЛЯНА за I полугодие 2016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</si>
  <si>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I полугодие 2016 года</t>
  </si>
  <si>
    <t>Фактические расходы на оплату труда муниципальных служащих составили - 5476,2 тыс.руб.</t>
  </si>
  <si>
    <t>на  01  июля 2016  года.</t>
  </si>
  <si>
    <t>1) Выплаты страхового обеспечения по листкам нетрудоспособности за 1кв.-2кв. 2016г.</t>
  </si>
  <si>
    <t>2) Начисленные страховые взносы за 2 кв. 2016г.</t>
  </si>
  <si>
    <t>1)    Абонентские услуги телефонной связи за июнь 2016г. (позднее выставление счетов)</t>
  </si>
  <si>
    <t>ОАО "Ростелеком" Договор № М05490 от 10.01.06. Сч.151 от 30.06.16г.</t>
  </si>
  <si>
    <t>2) Предоплата услуг связи по условиям договора (доступ в интернет за июль 2016г.)</t>
  </si>
  <si>
    <t>2)    Коммунальные услуги (отопление, электроэнергия, водопотребление) за июнь 2016г.(позднее предоставление счетов на оплату)</t>
  </si>
  <si>
    <t>СПб. ГКУ "Жилищное агентство Красносельского р-на СПб" Дог.№1/16от 20.01.16 (Счет 845 от 30.06.16г.)</t>
  </si>
  <si>
    <t>1) Выплаты страхового обеспечения по листкам нетрудоспособности за июнь 2016г.</t>
  </si>
  <si>
    <t>1)   Предоплата услуг связи мобильного телефона за июль 2016г.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</si>
  <si>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</si>
  <si>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</si>
  <si>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</si>
  <si>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</si>
  <si>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</si>
  <si>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</si>
  <si>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Услуги по установке, ремонту уличных стендов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</si>
  <si>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</si>
  <si>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</si>
  <si>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</si>
  <si>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1) ООО "Континент" МК.350159 от 24.12.15г. Сч.258 от 30.06.16г.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</si>
  <si>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</si>
  <si>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</si>
  <si>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Выполнение работ по установке скамеек и урн на территории МО (оплата производится после выполнения всех работ по условиям контракта)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</si>
  <si>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</si>
  <si>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</si>
  <si>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</si>
  <si>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</si>
  <si>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ООО "АРТ-ТРИУМФ" МК.0172300007816000001 от 21.03.16г. Сч.02-МОСП от 30.06.16г.</t>
  </si>
  <si>
    <t>1) Приобретение наградной продукции дляорганизации спортивных мероприятий на территории МО (позднее выставление счета)</t>
  </si>
  <si>
    <t>Муниципальный округ СОСНОВАЯ ПОЛЯНА за I полугодие 2016 года.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</si>
</sst>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9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horizontal="left" vertical="center"/>
    </xf>
    <xf numFmtId="49" fontId="6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81" fontId="67" fillId="33" borderId="13" xfId="0" applyNumberFormat="1" applyFont="1" applyFill="1" applyBorder="1" applyAlignment="1">
      <alignment horizontal="center" vertical="center" wrapText="1"/>
    </xf>
    <xf numFmtId="181" fontId="67" fillId="33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181" fontId="68" fillId="0" borderId="10" xfId="0" applyNumberFormat="1" applyFont="1" applyBorder="1" applyAlignment="1">
      <alignment horizontal="center" vertical="center" wrapText="1"/>
    </xf>
    <xf numFmtId="181" fontId="68" fillId="0" borderId="13" xfId="0" applyNumberFormat="1" applyFont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181" fontId="68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49" fontId="68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6" fillId="0" borderId="13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0" xfId="0" applyFont="1" applyAlignment="1">
      <alignment horizontal="center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PageLayoutView="0" workbookViewId="0" topLeftCell="A246">
      <selection activeCell="J57" sqref="J5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79" t="s">
        <v>214</v>
      </c>
      <c r="B1" s="279"/>
      <c r="C1" s="279"/>
      <c r="D1" s="279"/>
    </row>
    <row r="2" spans="1:4" ht="15" customHeight="1">
      <c r="A2" s="279" t="s">
        <v>213</v>
      </c>
      <c r="B2" s="279"/>
      <c r="C2" s="279"/>
      <c r="D2" s="279"/>
    </row>
    <row r="3" spans="1:4" ht="14.25" customHeight="1">
      <c r="A3" s="279" t="s">
        <v>810</v>
      </c>
      <c r="B3" s="279"/>
      <c r="C3" s="279"/>
      <c r="D3" s="279"/>
    </row>
    <row r="4" spans="1:4" ht="20.25" customHeight="1">
      <c r="A4" s="280" t="s">
        <v>274</v>
      </c>
      <c r="B4" s="280"/>
      <c r="C4" s="280"/>
      <c r="D4" s="280"/>
    </row>
    <row r="5" spans="1:4" ht="68.25" customHeight="1">
      <c r="A5" s="1" t="s">
        <v>15</v>
      </c>
      <c r="B5" s="1" t="s">
        <v>5</v>
      </c>
      <c r="C5" s="2" t="s">
        <v>391</v>
      </c>
      <c r="D5" s="2" t="s">
        <v>209</v>
      </c>
    </row>
    <row r="6" spans="1:4" ht="12.75">
      <c r="A6" s="283" t="s">
        <v>6</v>
      </c>
      <c r="B6" s="284"/>
      <c r="C6" s="284"/>
      <c r="D6" s="285"/>
    </row>
    <row r="7" spans="1:4" ht="14.25" customHeight="1">
      <c r="A7" s="83" t="s">
        <v>479</v>
      </c>
      <c r="B7" s="32" t="s">
        <v>227</v>
      </c>
      <c r="C7" s="48">
        <f>C8+C20+C23+C26+C34+C44</f>
        <v>65219.600000000006</v>
      </c>
      <c r="D7" s="48">
        <f>D8+D20+D23+D26+D34+D44</f>
        <v>32679.1</v>
      </c>
    </row>
    <row r="8" spans="1:4" ht="14.25" customHeight="1">
      <c r="A8" s="83" t="s">
        <v>244</v>
      </c>
      <c r="B8" s="32" t="s">
        <v>7</v>
      </c>
      <c r="C8" s="48">
        <f>C9+C15+C18</f>
        <v>50803.200000000004</v>
      </c>
      <c r="D8" s="48">
        <f>D9+D15+D18</f>
        <v>28884.6</v>
      </c>
    </row>
    <row r="9" spans="1:4" ht="25.5" customHeight="1">
      <c r="A9" s="84" t="s">
        <v>245</v>
      </c>
      <c r="B9" s="64" t="s">
        <v>230</v>
      </c>
      <c r="C9" s="85">
        <f>C10+C11+C12+C13+C14</f>
        <v>45790.4</v>
      </c>
      <c r="D9" s="85">
        <f>D10+D11+D12+D13+D14</f>
        <v>26655.3</v>
      </c>
    </row>
    <row r="10" spans="1:4" ht="25.5" customHeight="1">
      <c r="A10" s="36" t="s">
        <v>232</v>
      </c>
      <c r="B10" s="11" t="s">
        <v>231</v>
      </c>
      <c r="C10" s="38">
        <v>33788.4</v>
      </c>
      <c r="D10" s="3">
        <v>16376.9</v>
      </c>
    </row>
    <row r="11" spans="1:4" ht="39" customHeight="1">
      <c r="A11" s="36" t="s">
        <v>271</v>
      </c>
      <c r="B11" s="11" t="s">
        <v>233</v>
      </c>
      <c r="C11" s="38">
        <v>1</v>
      </c>
      <c r="D11" s="3">
        <v>0.4</v>
      </c>
    </row>
    <row r="12" spans="1:4" ht="41.25" customHeight="1">
      <c r="A12" s="36" t="s">
        <v>234</v>
      </c>
      <c r="B12" s="11" t="s">
        <v>235</v>
      </c>
      <c r="C12" s="38">
        <v>10000</v>
      </c>
      <c r="D12" s="3">
        <v>7158.5</v>
      </c>
    </row>
    <row r="13" spans="1:4" ht="53.25" customHeight="1">
      <c r="A13" s="36" t="s">
        <v>236</v>
      </c>
      <c r="B13" s="11" t="s">
        <v>237</v>
      </c>
      <c r="C13" s="38">
        <v>1</v>
      </c>
      <c r="D13" s="3">
        <v>0.9</v>
      </c>
    </row>
    <row r="14" spans="1:4" ht="27" customHeight="1">
      <c r="A14" s="36" t="s">
        <v>238</v>
      </c>
      <c r="B14" s="11" t="s">
        <v>239</v>
      </c>
      <c r="C14" s="38">
        <v>2000</v>
      </c>
      <c r="D14" s="3">
        <v>3118.6</v>
      </c>
    </row>
    <row r="15" spans="1:4" ht="25.5" customHeight="1">
      <c r="A15" s="84" t="s">
        <v>246</v>
      </c>
      <c r="B15" s="64" t="s">
        <v>8</v>
      </c>
      <c r="C15" s="86">
        <f>SUM(C16+C17)</f>
        <v>4863</v>
      </c>
      <c r="D15" s="86">
        <f>SUM(D16+D17)</f>
        <v>2067.2</v>
      </c>
    </row>
    <row r="16" spans="1:4" ht="25.5" customHeight="1">
      <c r="A16" s="36" t="s">
        <v>240</v>
      </c>
      <c r="B16" s="11" t="s">
        <v>8</v>
      </c>
      <c r="C16" s="38">
        <v>4862</v>
      </c>
      <c r="D16" s="3">
        <v>2067.2</v>
      </c>
    </row>
    <row r="17" spans="1:4" ht="38.25" customHeight="1">
      <c r="A17" s="36" t="s">
        <v>241</v>
      </c>
      <c r="B17" s="11" t="s">
        <v>242</v>
      </c>
      <c r="C17" s="38">
        <v>1</v>
      </c>
      <c r="D17" s="3">
        <v>0</v>
      </c>
    </row>
    <row r="18" spans="1:4" ht="27.75" customHeight="1">
      <c r="A18" s="84" t="s">
        <v>357</v>
      </c>
      <c r="B18" s="190" t="s">
        <v>359</v>
      </c>
      <c r="C18" s="86">
        <f>SUM(C19)</f>
        <v>149.8</v>
      </c>
      <c r="D18" s="86">
        <f>SUM(D19)</f>
        <v>162.1</v>
      </c>
    </row>
    <row r="19" spans="1:4" ht="41.25" customHeight="1">
      <c r="A19" s="36" t="s">
        <v>358</v>
      </c>
      <c r="B19" s="191" t="s">
        <v>403</v>
      </c>
      <c r="C19" s="38">
        <v>149.8</v>
      </c>
      <c r="D19" s="3">
        <v>162.1</v>
      </c>
    </row>
    <row r="20" spans="1:4" ht="15" customHeight="1">
      <c r="A20" s="83" t="s">
        <v>247</v>
      </c>
      <c r="B20" s="32" t="s">
        <v>9</v>
      </c>
      <c r="C20" s="40">
        <f>C21</f>
        <v>6732.9</v>
      </c>
      <c r="D20" s="40">
        <f>D21</f>
        <v>612.6</v>
      </c>
    </row>
    <row r="21" spans="1:4" ht="15" customHeight="1">
      <c r="A21" s="84" t="s">
        <v>248</v>
      </c>
      <c r="B21" s="64" t="s">
        <v>20</v>
      </c>
      <c r="C21" s="86">
        <f>C22</f>
        <v>6732.9</v>
      </c>
      <c r="D21" s="86">
        <f>D22</f>
        <v>612.6</v>
      </c>
    </row>
    <row r="22" spans="1:4" ht="64.5" customHeight="1">
      <c r="A22" s="36" t="s">
        <v>16</v>
      </c>
      <c r="B22" s="11" t="s">
        <v>404</v>
      </c>
      <c r="C22" s="38">
        <v>6732.9</v>
      </c>
      <c r="D22" s="3">
        <v>612.6</v>
      </c>
    </row>
    <row r="23" spans="1:4" ht="40.5" customHeight="1">
      <c r="A23" s="84" t="s">
        <v>360</v>
      </c>
      <c r="B23" s="123" t="s">
        <v>363</v>
      </c>
      <c r="C23" s="86">
        <f>SUM(C24)</f>
        <v>10</v>
      </c>
      <c r="D23" s="86">
        <f>SUM(D24)</f>
        <v>0</v>
      </c>
    </row>
    <row r="24" spans="1:4" ht="19.5" customHeight="1">
      <c r="A24" s="36" t="s">
        <v>361</v>
      </c>
      <c r="B24" s="192" t="s">
        <v>364</v>
      </c>
      <c r="C24" s="38">
        <f>SUM(C25)</f>
        <v>10</v>
      </c>
      <c r="D24" s="38">
        <f>SUM(D25)</f>
        <v>0</v>
      </c>
    </row>
    <row r="25" spans="1:4" ht="27" customHeight="1">
      <c r="A25" s="36" t="s">
        <v>362</v>
      </c>
      <c r="B25" s="33" t="s">
        <v>17</v>
      </c>
      <c r="C25" s="38">
        <v>10</v>
      </c>
      <c r="D25" s="3">
        <v>0</v>
      </c>
    </row>
    <row r="26" spans="1:4" ht="26.25" customHeight="1">
      <c r="A26" s="87" t="s">
        <v>243</v>
      </c>
      <c r="B26" s="32" t="s">
        <v>57</v>
      </c>
      <c r="C26" s="51">
        <f aca="true" t="shared" si="0" ref="C26:D29">C27</f>
        <v>5025.9</v>
      </c>
      <c r="D26" s="51">
        <f t="shared" si="0"/>
        <v>803.9</v>
      </c>
    </row>
    <row r="27" spans="1:4" ht="17.25" customHeight="1">
      <c r="A27" s="88" t="s">
        <v>305</v>
      </c>
      <c r="B27" s="64" t="s">
        <v>306</v>
      </c>
      <c r="C27" s="89">
        <f>C28</f>
        <v>5025.9</v>
      </c>
      <c r="D27" s="89">
        <f>D28</f>
        <v>803.9</v>
      </c>
    </row>
    <row r="28" spans="1:4" ht="17.25" customHeight="1">
      <c r="A28" s="88" t="s">
        <v>365</v>
      </c>
      <c r="B28" s="64" t="s">
        <v>366</v>
      </c>
      <c r="C28" s="89">
        <f>SUM(C29)</f>
        <v>5025.9</v>
      </c>
      <c r="D28" s="89">
        <f>SUM(D29)</f>
        <v>803.9</v>
      </c>
    </row>
    <row r="29" spans="1:4" ht="37.5" customHeight="1">
      <c r="A29" s="7" t="s">
        <v>298</v>
      </c>
      <c r="B29" s="11" t="s">
        <v>405</v>
      </c>
      <c r="C29" s="3">
        <f t="shared" si="0"/>
        <v>5025.9</v>
      </c>
      <c r="D29" s="3">
        <f t="shared" si="0"/>
        <v>803.9</v>
      </c>
    </row>
    <row r="30" spans="1:4" ht="64.5" customHeight="1">
      <c r="A30" s="7" t="s">
        <v>300</v>
      </c>
      <c r="B30" s="11" t="s">
        <v>299</v>
      </c>
      <c r="C30" s="3">
        <v>5025.9</v>
      </c>
      <c r="D30" s="3">
        <v>803.9</v>
      </c>
    </row>
    <row r="31" spans="1:4" ht="30" customHeight="1" hidden="1">
      <c r="A31" s="118" t="s">
        <v>310</v>
      </c>
      <c r="B31" s="32" t="s">
        <v>311</v>
      </c>
      <c r="C31" s="51">
        <f>SUM(C32)</f>
        <v>0</v>
      </c>
      <c r="D31" s="51">
        <f>SUM(D32)</f>
        <v>0</v>
      </c>
    </row>
    <row r="32" spans="1:4" ht="125.25" customHeight="1" hidden="1">
      <c r="A32" s="88" t="s">
        <v>312</v>
      </c>
      <c r="B32" s="64" t="s">
        <v>341</v>
      </c>
      <c r="C32" s="89">
        <f>SUM(C33)</f>
        <v>0</v>
      </c>
      <c r="D32" s="89">
        <f>SUM(D33)</f>
        <v>0</v>
      </c>
    </row>
    <row r="33" spans="1:4" ht="103.5" customHeight="1" hidden="1">
      <c r="A33" s="7" t="s">
        <v>313</v>
      </c>
      <c r="B33" s="11" t="s">
        <v>342</v>
      </c>
      <c r="C33" s="3">
        <v>0</v>
      </c>
      <c r="D33" s="3">
        <v>0</v>
      </c>
    </row>
    <row r="34" spans="1:4" ht="15.75" customHeight="1">
      <c r="A34" s="83" t="s">
        <v>18</v>
      </c>
      <c r="B34" s="32" t="s">
        <v>10</v>
      </c>
      <c r="C34" s="51">
        <f>C35+C37</f>
        <v>2627.6</v>
      </c>
      <c r="D34" s="51">
        <f>D35+D37</f>
        <v>2336</v>
      </c>
    </row>
    <row r="35" spans="1:4" ht="67.5" customHeight="1">
      <c r="A35" s="84" t="s">
        <v>249</v>
      </c>
      <c r="B35" s="64" t="s">
        <v>11</v>
      </c>
      <c r="C35" s="89">
        <f>SUM(C36)</f>
        <v>295.9</v>
      </c>
      <c r="D35" s="89">
        <f>SUM(D36)</f>
        <v>105</v>
      </c>
    </row>
    <row r="36" spans="1:4" ht="63" customHeight="1">
      <c r="A36" s="90" t="s">
        <v>56</v>
      </c>
      <c r="B36" s="37" t="s">
        <v>11</v>
      </c>
      <c r="C36" s="39">
        <v>295.9</v>
      </c>
      <c r="D36" s="39">
        <v>105</v>
      </c>
    </row>
    <row r="37" spans="1:4" ht="24.75" customHeight="1">
      <c r="A37" s="84" t="s">
        <v>39</v>
      </c>
      <c r="B37" s="64" t="s">
        <v>21</v>
      </c>
      <c r="C37" s="89">
        <f>C38</f>
        <v>2331.7</v>
      </c>
      <c r="D37" s="89">
        <f>D38</f>
        <v>2231</v>
      </c>
    </row>
    <row r="38" spans="1:4" ht="51.75" customHeight="1">
      <c r="A38" s="90" t="s">
        <v>19</v>
      </c>
      <c r="B38" s="37" t="s">
        <v>406</v>
      </c>
      <c r="C38" s="39">
        <f>SUM(C39+C40+C41+C42+C43)</f>
        <v>2331.7</v>
      </c>
      <c r="D38" s="39">
        <f>SUM(D39+D40+D41+D42+D43)</f>
        <v>2231</v>
      </c>
    </row>
    <row r="39" spans="1:4" ht="53.25" customHeight="1">
      <c r="A39" s="36" t="s">
        <v>250</v>
      </c>
      <c r="B39" s="37" t="s">
        <v>253</v>
      </c>
      <c r="C39" s="3">
        <v>1462</v>
      </c>
      <c r="D39" s="3">
        <v>1765</v>
      </c>
    </row>
    <row r="40" spans="1:4" ht="52.5" customHeight="1">
      <c r="A40" s="36" t="s">
        <v>251</v>
      </c>
      <c r="B40" s="37" t="s">
        <v>253</v>
      </c>
      <c r="C40" s="3">
        <v>650</v>
      </c>
      <c r="D40" s="3">
        <v>75</v>
      </c>
    </row>
    <row r="41" spans="1:4" ht="51.75" customHeight="1">
      <c r="A41" s="36" t="s">
        <v>738</v>
      </c>
      <c r="B41" s="37" t="s">
        <v>253</v>
      </c>
      <c r="C41" s="3">
        <v>0</v>
      </c>
      <c r="D41" s="3">
        <v>330</v>
      </c>
    </row>
    <row r="42" spans="1:4" ht="51.75" customHeight="1">
      <c r="A42" s="36" t="s">
        <v>252</v>
      </c>
      <c r="B42" s="37" t="s">
        <v>253</v>
      </c>
      <c r="C42" s="3">
        <v>209.7</v>
      </c>
      <c r="D42" s="3">
        <v>57</v>
      </c>
    </row>
    <row r="43" spans="1:4" ht="66.75" customHeight="1">
      <c r="A43" s="36" t="s">
        <v>367</v>
      </c>
      <c r="B43" s="191" t="s">
        <v>368</v>
      </c>
      <c r="C43" s="3">
        <v>10</v>
      </c>
      <c r="D43" s="3">
        <v>4</v>
      </c>
    </row>
    <row r="44" spans="1:4" ht="20.25" customHeight="1">
      <c r="A44" s="83" t="s">
        <v>369</v>
      </c>
      <c r="B44" s="32" t="s">
        <v>372</v>
      </c>
      <c r="C44" s="51">
        <f>C45</f>
        <v>20</v>
      </c>
      <c r="D44" s="51">
        <f>D45</f>
        <v>42</v>
      </c>
    </row>
    <row r="45" spans="1:4" ht="18.75" customHeight="1">
      <c r="A45" s="84" t="s">
        <v>370</v>
      </c>
      <c r="B45" s="190" t="s">
        <v>373</v>
      </c>
      <c r="C45" s="89">
        <f>SUM(C46)</f>
        <v>20</v>
      </c>
      <c r="D45" s="89">
        <f>SUM(D46)</f>
        <v>42</v>
      </c>
    </row>
    <row r="46" spans="1:4" ht="39.75" customHeight="1">
      <c r="A46" s="90" t="s">
        <v>371</v>
      </c>
      <c r="B46" s="191" t="s">
        <v>407</v>
      </c>
      <c r="C46" s="39">
        <v>20</v>
      </c>
      <c r="D46" s="39">
        <v>42</v>
      </c>
    </row>
    <row r="47" spans="1:4" ht="15" customHeight="1">
      <c r="A47" s="83" t="s">
        <v>255</v>
      </c>
      <c r="B47" s="32" t="s">
        <v>12</v>
      </c>
      <c r="C47" s="40">
        <f>C48</f>
        <v>33628.1</v>
      </c>
      <c r="D47" s="40">
        <f>D48</f>
        <v>15929.3</v>
      </c>
    </row>
    <row r="48" spans="1:4" ht="23.25" customHeight="1">
      <c r="A48" s="36" t="s">
        <v>254</v>
      </c>
      <c r="B48" s="11" t="s">
        <v>22</v>
      </c>
      <c r="C48" s="38">
        <f>C49+C52</f>
        <v>33628.1</v>
      </c>
      <c r="D48" s="38">
        <f>D49+D52</f>
        <v>15929.3</v>
      </c>
    </row>
    <row r="49" spans="1:4" ht="24.75" customHeight="1">
      <c r="A49" s="84" t="s">
        <v>256</v>
      </c>
      <c r="B49" s="64" t="s">
        <v>23</v>
      </c>
      <c r="C49" s="86">
        <f>C50</f>
        <v>19938.2</v>
      </c>
      <c r="D49" s="86">
        <f>D50</f>
        <v>9969</v>
      </c>
    </row>
    <row r="50" spans="1:4" ht="27" customHeight="1">
      <c r="A50" s="36" t="s">
        <v>307</v>
      </c>
      <c r="B50" s="11" t="s">
        <v>24</v>
      </c>
      <c r="C50" s="38">
        <f>C51</f>
        <v>19938.2</v>
      </c>
      <c r="D50" s="38">
        <f>D51</f>
        <v>9969</v>
      </c>
    </row>
    <row r="51" spans="1:4" ht="40.5" customHeight="1">
      <c r="A51" s="36" t="s">
        <v>308</v>
      </c>
      <c r="B51" s="11" t="s">
        <v>408</v>
      </c>
      <c r="C51" s="38">
        <v>19938.2</v>
      </c>
      <c r="D51" s="3">
        <v>9969</v>
      </c>
    </row>
    <row r="52" spans="1:4" ht="25.5" customHeight="1">
      <c r="A52" s="88" t="s">
        <v>257</v>
      </c>
      <c r="B52" s="64" t="s">
        <v>60</v>
      </c>
      <c r="C52" s="86">
        <f>C53+C56</f>
        <v>13689.9</v>
      </c>
      <c r="D52" s="86">
        <f>D53+D56</f>
        <v>5960.3</v>
      </c>
    </row>
    <row r="53" spans="1:4" ht="38.25" customHeight="1">
      <c r="A53" s="91" t="s">
        <v>258</v>
      </c>
      <c r="B53" s="65" t="s">
        <v>61</v>
      </c>
      <c r="C53" s="92">
        <f>C54+C55</f>
        <v>3472.6</v>
      </c>
      <c r="D53" s="92">
        <f>D54+D55</f>
        <v>1601</v>
      </c>
    </row>
    <row r="54" spans="1:4" ht="66.75" customHeight="1">
      <c r="A54" s="7" t="s">
        <v>260</v>
      </c>
      <c r="B54" s="11" t="s">
        <v>409</v>
      </c>
      <c r="C54" s="38">
        <v>3466.6</v>
      </c>
      <c r="D54" s="3">
        <v>1595</v>
      </c>
    </row>
    <row r="55" spans="1:4" ht="88.5" customHeight="1">
      <c r="A55" s="7" t="s">
        <v>259</v>
      </c>
      <c r="B55" s="11" t="s">
        <v>113</v>
      </c>
      <c r="C55" s="38">
        <v>6</v>
      </c>
      <c r="D55" s="3">
        <v>6</v>
      </c>
    </row>
    <row r="56" spans="1:4" ht="38.25" customHeight="1">
      <c r="A56" s="91" t="s">
        <v>262</v>
      </c>
      <c r="B56" s="65" t="s">
        <v>266</v>
      </c>
      <c r="C56" s="92">
        <f>C57</f>
        <v>10217.3</v>
      </c>
      <c r="D56" s="92">
        <f>D57</f>
        <v>4359.3</v>
      </c>
    </row>
    <row r="57" spans="1:4" ht="64.5" customHeight="1">
      <c r="A57" s="7" t="s">
        <v>263</v>
      </c>
      <c r="B57" s="11" t="s">
        <v>410</v>
      </c>
      <c r="C57" s="38">
        <f>C58+C59</f>
        <v>10217.3</v>
      </c>
      <c r="D57" s="38">
        <f>D58+D59</f>
        <v>4359.3</v>
      </c>
    </row>
    <row r="58" spans="1:4" ht="40.5" customHeight="1">
      <c r="A58" s="7" t="s">
        <v>264</v>
      </c>
      <c r="B58" s="11" t="s">
        <v>411</v>
      </c>
      <c r="C58" s="38">
        <v>7161.4</v>
      </c>
      <c r="D58" s="3">
        <v>3069.6</v>
      </c>
    </row>
    <row r="59" spans="1:4" ht="38.25" customHeight="1">
      <c r="A59" s="8" t="s">
        <v>265</v>
      </c>
      <c r="B59" s="11" t="s">
        <v>412</v>
      </c>
      <c r="C59" s="38">
        <v>3055.9</v>
      </c>
      <c r="D59" s="39">
        <v>1289.7</v>
      </c>
    </row>
    <row r="60" spans="1:4" ht="14.25" customHeight="1">
      <c r="A60" s="8"/>
      <c r="B60" s="32" t="s">
        <v>63</v>
      </c>
      <c r="C60" s="40">
        <f>C7+C47</f>
        <v>98847.70000000001</v>
      </c>
      <c r="D60" s="40">
        <f>D7+D47</f>
        <v>48608.399999999994</v>
      </c>
    </row>
    <row r="61" spans="1:4" ht="15" customHeight="1">
      <c r="A61" s="283" t="s">
        <v>13</v>
      </c>
      <c r="B61" s="284"/>
      <c r="C61" s="284"/>
      <c r="D61" s="285"/>
    </row>
    <row r="62" spans="1:4" ht="25.5" customHeight="1">
      <c r="A62" s="120" t="s">
        <v>343</v>
      </c>
      <c r="B62" s="71" t="s">
        <v>64</v>
      </c>
      <c r="C62" s="72">
        <f>C63</f>
        <v>3211.5</v>
      </c>
      <c r="D62" s="72">
        <f>D63</f>
        <v>1195.9</v>
      </c>
    </row>
    <row r="63" spans="1:4" ht="15" customHeight="1">
      <c r="A63" s="121" t="s">
        <v>344</v>
      </c>
      <c r="B63" s="41" t="s">
        <v>40</v>
      </c>
      <c r="C63" s="42">
        <f>C64+C73+C89</f>
        <v>3211.5</v>
      </c>
      <c r="D63" s="42">
        <f>D64+D73+D89</f>
        <v>1195.9</v>
      </c>
    </row>
    <row r="64" spans="1:4" ht="39.75" customHeight="1">
      <c r="A64" s="121" t="s">
        <v>345</v>
      </c>
      <c r="B64" s="43" t="s">
        <v>215</v>
      </c>
      <c r="C64" s="48">
        <f>C65</f>
        <v>1233.7</v>
      </c>
      <c r="D64" s="48">
        <f>D65</f>
        <v>374.3</v>
      </c>
    </row>
    <row r="65" spans="1:4" ht="13.5" customHeight="1">
      <c r="A65" s="121" t="s">
        <v>568</v>
      </c>
      <c r="B65" s="5" t="s">
        <v>413</v>
      </c>
      <c r="C65" s="48">
        <f>C66+C70</f>
        <v>1233.7</v>
      </c>
      <c r="D65" s="48">
        <f>D66+D70</f>
        <v>374.3</v>
      </c>
    </row>
    <row r="66" spans="1:4" ht="70.5" customHeight="1">
      <c r="A66" s="122" t="s">
        <v>570</v>
      </c>
      <c r="B66" s="34" t="s">
        <v>571</v>
      </c>
      <c r="C66" s="85">
        <f>C67</f>
        <v>1203.7</v>
      </c>
      <c r="D66" s="85">
        <f>D67</f>
        <v>374.3</v>
      </c>
    </row>
    <row r="67" spans="1:4" ht="29.25" customHeight="1">
      <c r="A67" s="124" t="s">
        <v>569</v>
      </c>
      <c r="B67" s="125" t="s">
        <v>390</v>
      </c>
      <c r="C67" s="126">
        <f>C68+C69</f>
        <v>1203.7</v>
      </c>
      <c r="D67" s="126">
        <f>D68+D69</f>
        <v>374.3</v>
      </c>
    </row>
    <row r="68" spans="1:4" ht="27.75" customHeight="1">
      <c r="A68" s="119" t="s">
        <v>572</v>
      </c>
      <c r="B68" s="6" t="s">
        <v>574</v>
      </c>
      <c r="C68" s="35">
        <v>942.5</v>
      </c>
      <c r="D68" s="38">
        <v>204.9</v>
      </c>
    </row>
    <row r="69" spans="1:4" ht="41.25" customHeight="1">
      <c r="A69" s="119" t="s">
        <v>573</v>
      </c>
      <c r="B69" s="6" t="s">
        <v>575</v>
      </c>
      <c r="C69" s="35">
        <v>261.2</v>
      </c>
      <c r="D69" s="38">
        <v>169.4</v>
      </c>
    </row>
    <row r="70" spans="1:4" ht="27" customHeight="1">
      <c r="A70" s="122" t="s">
        <v>576</v>
      </c>
      <c r="B70" s="34" t="s">
        <v>579</v>
      </c>
      <c r="C70" s="85">
        <f>SUM(C71)</f>
        <v>30</v>
      </c>
      <c r="D70" s="85">
        <f>SUM(D71)</f>
        <v>0</v>
      </c>
    </row>
    <row r="71" spans="1:4" ht="27.75" customHeight="1">
      <c r="A71" s="124" t="s">
        <v>577</v>
      </c>
      <c r="B71" s="125" t="s">
        <v>382</v>
      </c>
      <c r="C71" s="126">
        <f>C72</f>
        <v>30</v>
      </c>
      <c r="D71" s="126">
        <f>D72</f>
        <v>0</v>
      </c>
    </row>
    <row r="72" spans="1:4" ht="28.5" customHeight="1">
      <c r="A72" s="119" t="s">
        <v>578</v>
      </c>
      <c r="B72" s="33" t="s">
        <v>612</v>
      </c>
      <c r="C72" s="35">
        <v>30</v>
      </c>
      <c r="D72" s="35">
        <v>0</v>
      </c>
    </row>
    <row r="73" spans="1:4" ht="51.75" customHeight="1">
      <c r="A73" s="121" t="s">
        <v>347</v>
      </c>
      <c r="B73" s="43" t="s">
        <v>455</v>
      </c>
      <c r="C73" s="48">
        <f>C74+C78</f>
        <v>1905.8</v>
      </c>
      <c r="D73" s="48">
        <f>D74+D78</f>
        <v>785.6</v>
      </c>
    </row>
    <row r="74" spans="1:4" ht="81.75" customHeight="1">
      <c r="A74" s="121" t="s">
        <v>580</v>
      </c>
      <c r="B74" s="64" t="s">
        <v>414</v>
      </c>
      <c r="C74" s="48">
        <f aca="true" t="shared" si="1" ref="C74:D76">C75</f>
        <v>140.4</v>
      </c>
      <c r="D74" s="48">
        <f t="shared" si="1"/>
        <v>11.7</v>
      </c>
    </row>
    <row r="75" spans="1:4" ht="72.75" customHeight="1">
      <c r="A75" s="122" t="s">
        <v>581</v>
      </c>
      <c r="B75" s="34" t="s">
        <v>571</v>
      </c>
      <c r="C75" s="85">
        <f t="shared" si="1"/>
        <v>140.4</v>
      </c>
      <c r="D75" s="85">
        <f t="shared" si="1"/>
        <v>11.7</v>
      </c>
    </row>
    <row r="76" spans="1:4" ht="30" customHeight="1">
      <c r="A76" s="124" t="s">
        <v>582</v>
      </c>
      <c r="B76" s="125" t="s">
        <v>390</v>
      </c>
      <c r="C76" s="126">
        <f t="shared" si="1"/>
        <v>140.4</v>
      </c>
      <c r="D76" s="126">
        <f t="shared" si="1"/>
        <v>11.7</v>
      </c>
    </row>
    <row r="77" spans="1:4" ht="54.75" customHeight="1">
      <c r="A77" s="119" t="s">
        <v>583</v>
      </c>
      <c r="B77" s="6" t="s">
        <v>584</v>
      </c>
      <c r="C77" s="44">
        <v>140.4</v>
      </c>
      <c r="D77" s="44">
        <v>11.7</v>
      </c>
    </row>
    <row r="78" spans="1:4" ht="41.25" customHeight="1">
      <c r="A78" s="121" t="s">
        <v>585</v>
      </c>
      <c r="B78" s="64" t="s">
        <v>415</v>
      </c>
      <c r="C78" s="48">
        <f>C79+C83+C86</f>
        <v>1765.3999999999999</v>
      </c>
      <c r="D78" s="48">
        <f>D79+D83+D86</f>
        <v>773.9</v>
      </c>
    </row>
    <row r="79" spans="1:4" ht="72.75" customHeight="1">
      <c r="A79" s="122" t="s">
        <v>586</v>
      </c>
      <c r="B79" s="34" t="s">
        <v>571</v>
      </c>
      <c r="C79" s="85">
        <f>C80</f>
        <v>1521.6</v>
      </c>
      <c r="D79" s="85">
        <f>D80</f>
        <v>725.5</v>
      </c>
    </row>
    <row r="80" spans="1:4" ht="28.5" customHeight="1">
      <c r="A80" s="124" t="s">
        <v>587</v>
      </c>
      <c r="B80" s="125" t="s">
        <v>390</v>
      </c>
      <c r="C80" s="126">
        <f>C81+C82</f>
        <v>1521.6</v>
      </c>
      <c r="D80" s="126">
        <f>D81+D82</f>
        <v>725.5</v>
      </c>
    </row>
    <row r="81" spans="1:4" ht="28.5" customHeight="1">
      <c r="A81" s="119" t="s">
        <v>588</v>
      </c>
      <c r="B81" s="6" t="s">
        <v>574</v>
      </c>
      <c r="C81" s="35">
        <v>1168.7</v>
      </c>
      <c r="D81" s="38">
        <v>568.2</v>
      </c>
    </row>
    <row r="82" spans="1:4" ht="42.75" customHeight="1">
      <c r="A82" s="119" t="s">
        <v>589</v>
      </c>
      <c r="B82" s="6" t="s">
        <v>575</v>
      </c>
      <c r="C82" s="35">
        <v>352.9</v>
      </c>
      <c r="D82" s="35">
        <v>157.3</v>
      </c>
    </row>
    <row r="83" spans="1:4" ht="30" customHeight="1">
      <c r="A83" s="122" t="s">
        <v>590</v>
      </c>
      <c r="B83" s="34" t="s">
        <v>579</v>
      </c>
      <c r="C83" s="85">
        <f>SUM(C84)</f>
        <v>241.2</v>
      </c>
      <c r="D83" s="85">
        <f>SUM(D84)</f>
        <v>48.3</v>
      </c>
    </row>
    <row r="84" spans="1:4" ht="28.5" customHeight="1">
      <c r="A84" s="124" t="s">
        <v>591</v>
      </c>
      <c r="B84" s="125" t="s">
        <v>382</v>
      </c>
      <c r="C84" s="126">
        <f>C85</f>
        <v>241.2</v>
      </c>
      <c r="D84" s="126">
        <f>D85</f>
        <v>48.3</v>
      </c>
    </row>
    <row r="85" spans="1:4" ht="29.25" customHeight="1">
      <c r="A85" s="119" t="s">
        <v>592</v>
      </c>
      <c r="B85" s="33" t="s">
        <v>612</v>
      </c>
      <c r="C85" s="35">
        <v>241.2</v>
      </c>
      <c r="D85" s="35">
        <v>48.3</v>
      </c>
    </row>
    <row r="86" spans="1:4" ht="15.75" customHeight="1">
      <c r="A86" s="122" t="s">
        <v>593</v>
      </c>
      <c r="B86" s="34" t="s">
        <v>596</v>
      </c>
      <c r="C86" s="127">
        <f>SUM(C87)</f>
        <v>2.6</v>
      </c>
      <c r="D86" s="127">
        <f>SUM(D87)</f>
        <v>0.1</v>
      </c>
    </row>
    <row r="87" spans="1:4" ht="14.25" customHeight="1">
      <c r="A87" s="124" t="s">
        <v>594</v>
      </c>
      <c r="B87" s="125" t="s">
        <v>348</v>
      </c>
      <c r="C87" s="128">
        <f>SUM(C88)</f>
        <v>2.6</v>
      </c>
      <c r="D87" s="128">
        <f>SUM(D88)</f>
        <v>0.1</v>
      </c>
    </row>
    <row r="88" spans="1:4" ht="27.75" customHeight="1">
      <c r="A88" s="119" t="s">
        <v>595</v>
      </c>
      <c r="B88" s="6" t="s">
        <v>597</v>
      </c>
      <c r="C88" s="44">
        <v>2.6</v>
      </c>
      <c r="D88" s="44">
        <v>0.1</v>
      </c>
    </row>
    <row r="89" spans="1:4" ht="18" customHeight="1">
      <c r="A89" s="121" t="s">
        <v>598</v>
      </c>
      <c r="B89" s="43" t="s">
        <v>34</v>
      </c>
      <c r="C89" s="48">
        <f>C90</f>
        <v>72</v>
      </c>
      <c r="D89" s="48">
        <f>D90</f>
        <v>36</v>
      </c>
    </row>
    <row r="90" spans="1:4" ht="56.25" customHeight="1">
      <c r="A90" s="121" t="s">
        <v>599</v>
      </c>
      <c r="B90" s="64" t="s">
        <v>419</v>
      </c>
      <c r="C90" s="48">
        <f aca="true" t="shared" si="2" ref="C90:D92">C91</f>
        <v>72</v>
      </c>
      <c r="D90" s="48">
        <f t="shared" si="2"/>
        <v>36</v>
      </c>
    </row>
    <row r="91" spans="1:4" ht="15.75" customHeight="1">
      <c r="A91" s="122" t="s">
        <v>600</v>
      </c>
      <c r="B91" s="34" t="s">
        <v>596</v>
      </c>
      <c r="C91" s="85">
        <f t="shared" si="2"/>
        <v>72</v>
      </c>
      <c r="D91" s="85">
        <f t="shared" si="2"/>
        <v>36</v>
      </c>
    </row>
    <row r="92" spans="1:4" ht="16.5" customHeight="1">
      <c r="A92" s="124" t="s">
        <v>601</v>
      </c>
      <c r="B92" s="125" t="s">
        <v>348</v>
      </c>
      <c r="C92" s="126">
        <f t="shared" si="2"/>
        <v>72</v>
      </c>
      <c r="D92" s="126">
        <f t="shared" si="2"/>
        <v>36</v>
      </c>
    </row>
    <row r="93" spans="1:4" ht="16.5" customHeight="1">
      <c r="A93" s="119" t="s">
        <v>602</v>
      </c>
      <c r="B93" s="6" t="s">
        <v>603</v>
      </c>
      <c r="C93" s="44">
        <v>72</v>
      </c>
      <c r="D93" s="44">
        <v>36</v>
      </c>
    </row>
    <row r="94" spans="1:4" ht="19.5" customHeight="1" hidden="1">
      <c r="A94" s="120" t="s">
        <v>374</v>
      </c>
      <c r="B94" s="71" t="s">
        <v>375</v>
      </c>
      <c r="C94" s="72">
        <f>C95</f>
        <v>0</v>
      </c>
      <c r="D94" s="72">
        <f>D95</f>
        <v>0</v>
      </c>
    </row>
    <row r="95" spans="1:4" ht="14.25" customHeight="1" hidden="1">
      <c r="A95" s="121" t="s">
        <v>376</v>
      </c>
      <c r="B95" s="41" t="s">
        <v>40</v>
      </c>
      <c r="C95" s="45">
        <f>SUM(C96)</f>
        <v>0</v>
      </c>
      <c r="D95" s="45">
        <f>SUM(D96)</f>
        <v>0</v>
      </c>
    </row>
    <row r="96" spans="1:4" ht="19.5" customHeight="1" hidden="1">
      <c r="A96" s="121" t="s">
        <v>377</v>
      </c>
      <c r="B96" s="123" t="s">
        <v>378</v>
      </c>
      <c r="C96" s="45">
        <f>SUM(C97)</f>
        <v>0</v>
      </c>
      <c r="D96" s="45">
        <f>SUM(D97)</f>
        <v>0</v>
      </c>
    </row>
    <row r="97" spans="1:4" ht="15.75" customHeight="1" hidden="1">
      <c r="A97" s="121" t="s">
        <v>379</v>
      </c>
      <c r="B97" s="123" t="s">
        <v>380</v>
      </c>
      <c r="C97" s="45">
        <f>SUM(C101)+C98</f>
        <v>0</v>
      </c>
      <c r="D97" s="45">
        <f>SUM(D101)+D98</f>
        <v>0</v>
      </c>
    </row>
    <row r="98" spans="1:4" ht="27.75" customHeight="1" hidden="1">
      <c r="A98" s="122" t="s">
        <v>400</v>
      </c>
      <c r="B98" s="34" t="s">
        <v>390</v>
      </c>
      <c r="C98" s="127">
        <f>SUM(C99)</f>
        <v>0</v>
      </c>
      <c r="D98" s="127">
        <f>SUM(D99)</f>
        <v>0</v>
      </c>
    </row>
    <row r="99" spans="1:4" ht="17.25" customHeight="1" hidden="1">
      <c r="A99" s="124" t="s">
        <v>401</v>
      </c>
      <c r="B99" s="125" t="s">
        <v>30</v>
      </c>
      <c r="C99" s="128">
        <f>SUM(C100)</f>
        <v>0</v>
      </c>
      <c r="D99" s="128">
        <f>SUM(D100)</f>
        <v>0</v>
      </c>
    </row>
    <row r="100" spans="1:4" ht="14.25" customHeight="1" hidden="1">
      <c r="A100" s="119" t="s">
        <v>401</v>
      </c>
      <c r="B100" s="6" t="s">
        <v>30</v>
      </c>
      <c r="C100" s="44">
        <v>0</v>
      </c>
      <c r="D100" s="44">
        <v>0</v>
      </c>
    </row>
    <row r="101" spans="1:4" ht="27.75" customHeight="1" hidden="1">
      <c r="A101" s="122" t="s">
        <v>381</v>
      </c>
      <c r="B101" s="34" t="s">
        <v>382</v>
      </c>
      <c r="C101" s="127">
        <f>SUM(C102)</f>
        <v>0</v>
      </c>
      <c r="D101" s="127">
        <f>SUM(D102)</f>
        <v>0</v>
      </c>
    </row>
    <row r="102" spans="1:4" ht="17.25" customHeight="1" hidden="1">
      <c r="A102" s="124" t="s">
        <v>402</v>
      </c>
      <c r="B102" s="125" t="s">
        <v>30</v>
      </c>
      <c r="C102" s="128">
        <f>SUM(C103)</f>
        <v>0</v>
      </c>
      <c r="D102" s="128">
        <f>SUM(D103)</f>
        <v>0</v>
      </c>
    </row>
    <row r="103" spans="1:4" ht="14.25" customHeight="1" hidden="1">
      <c r="A103" s="119" t="s">
        <v>402</v>
      </c>
      <c r="B103" s="6" t="s">
        <v>30</v>
      </c>
      <c r="C103" s="44">
        <v>0</v>
      </c>
      <c r="D103" s="44">
        <v>0</v>
      </c>
    </row>
    <row r="104" spans="1:4" ht="27.75" customHeight="1">
      <c r="A104" s="120" t="s">
        <v>350</v>
      </c>
      <c r="B104" s="74" t="s">
        <v>65</v>
      </c>
      <c r="C104" s="73">
        <f>C105+C171+C181+C187+C215+C221+C247+C232+C253</f>
        <v>90514.7</v>
      </c>
      <c r="D104" s="73">
        <f>D105+D171+D181+D187+D215+D221+D247+D232+D253</f>
        <v>17699.6</v>
      </c>
    </row>
    <row r="105" spans="1:4" ht="14.25" customHeight="1">
      <c r="A105" s="121" t="s">
        <v>351</v>
      </c>
      <c r="B105" s="41" t="s">
        <v>40</v>
      </c>
      <c r="C105" s="45">
        <f>C106+C138+C142</f>
        <v>18175.199999999997</v>
      </c>
      <c r="D105" s="45">
        <f>D106+D138+D142</f>
        <v>8101.899999999999</v>
      </c>
    </row>
    <row r="106" spans="1:4" ht="52.5" customHeight="1">
      <c r="A106" s="121" t="s">
        <v>352</v>
      </c>
      <c r="B106" s="43" t="s">
        <v>459</v>
      </c>
      <c r="C106" s="4">
        <f>C107+C115+C126+C130</f>
        <v>15542.699999999999</v>
      </c>
      <c r="D106" s="4">
        <f>D107+D115+D126+D130</f>
        <v>7304.499999999999</v>
      </c>
    </row>
    <row r="107" spans="1:4" ht="56.25" customHeight="1">
      <c r="A107" s="121" t="s">
        <v>604</v>
      </c>
      <c r="B107" s="34" t="s">
        <v>416</v>
      </c>
      <c r="C107" s="48">
        <f>C108+C112</f>
        <v>1222.4</v>
      </c>
      <c r="D107" s="48">
        <f>D108+D112</f>
        <v>607.9</v>
      </c>
    </row>
    <row r="108" spans="1:4" ht="71.25" customHeight="1">
      <c r="A108" s="122" t="s">
        <v>605</v>
      </c>
      <c r="B108" s="34" t="s">
        <v>571</v>
      </c>
      <c r="C108" s="85">
        <f>C109</f>
        <v>1203.7</v>
      </c>
      <c r="D108" s="85">
        <f>D109</f>
        <v>597.3</v>
      </c>
    </row>
    <row r="109" spans="1:4" ht="27" customHeight="1">
      <c r="A109" s="124" t="s">
        <v>606</v>
      </c>
      <c r="B109" s="125" t="s">
        <v>390</v>
      </c>
      <c r="C109" s="126">
        <f>C110+C111</f>
        <v>1203.7</v>
      </c>
      <c r="D109" s="126">
        <f>D110+D111</f>
        <v>597.3</v>
      </c>
    </row>
    <row r="110" spans="1:4" ht="26.25" customHeight="1">
      <c r="A110" s="119" t="s">
        <v>607</v>
      </c>
      <c r="B110" s="6" t="s">
        <v>574</v>
      </c>
      <c r="C110" s="35">
        <v>942.5</v>
      </c>
      <c r="D110" s="38">
        <v>466.2</v>
      </c>
    </row>
    <row r="111" spans="1:4" ht="42.75" customHeight="1">
      <c r="A111" s="119" t="s">
        <v>608</v>
      </c>
      <c r="B111" s="6" t="s">
        <v>575</v>
      </c>
      <c r="C111" s="35">
        <v>261.2</v>
      </c>
      <c r="D111" s="38">
        <v>131.1</v>
      </c>
    </row>
    <row r="112" spans="1:4" ht="30.75" customHeight="1">
      <c r="A112" s="122" t="s">
        <v>609</v>
      </c>
      <c r="B112" s="34" t="s">
        <v>579</v>
      </c>
      <c r="C112" s="85">
        <f>SUM(C113)</f>
        <v>18.7</v>
      </c>
      <c r="D112" s="85">
        <f>SUM(D113)</f>
        <v>10.6</v>
      </c>
    </row>
    <row r="113" spans="1:4" ht="29.25" customHeight="1">
      <c r="A113" s="124" t="s">
        <v>610</v>
      </c>
      <c r="B113" s="125" t="s">
        <v>382</v>
      </c>
      <c r="C113" s="126">
        <f>C114</f>
        <v>18.7</v>
      </c>
      <c r="D113" s="126">
        <f>D114</f>
        <v>10.6</v>
      </c>
    </row>
    <row r="114" spans="1:4" ht="30" customHeight="1">
      <c r="A114" s="119" t="s">
        <v>611</v>
      </c>
      <c r="B114" s="33" t="s">
        <v>612</v>
      </c>
      <c r="C114" s="35">
        <v>18.7</v>
      </c>
      <c r="D114" s="35">
        <v>10.6</v>
      </c>
    </row>
    <row r="115" spans="1:4" ht="42" customHeight="1">
      <c r="A115" s="121" t="s">
        <v>613</v>
      </c>
      <c r="B115" s="64" t="s">
        <v>417</v>
      </c>
      <c r="C115" s="48">
        <f>C116+C120+C124</f>
        <v>10847.699999999999</v>
      </c>
      <c r="D115" s="48">
        <f>D116+D120+D124</f>
        <v>4975.499999999999</v>
      </c>
    </row>
    <row r="116" spans="1:4" ht="71.25" customHeight="1">
      <c r="A116" s="122" t="s">
        <v>614</v>
      </c>
      <c r="B116" s="34" t="s">
        <v>571</v>
      </c>
      <c r="C116" s="85">
        <f>C117</f>
        <v>8929.599999999999</v>
      </c>
      <c r="D116" s="85">
        <f>D117</f>
        <v>4160.9</v>
      </c>
    </row>
    <row r="117" spans="1:4" ht="27.75" customHeight="1">
      <c r="A117" s="124" t="s">
        <v>615</v>
      </c>
      <c r="B117" s="125" t="s">
        <v>390</v>
      </c>
      <c r="C117" s="126">
        <f>C118+C119</f>
        <v>8929.599999999999</v>
      </c>
      <c r="D117" s="126">
        <f>D118+D119</f>
        <v>4160.9</v>
      </c>
    </row>
    <row r="118" spans="1:4" ht="25.5" customHeight="1">
      <c r="A118" s="119" t="s">
        <v>616</v>
      </c>
      <c r="B118" s="6" t="s">
        <v>574</v>
      </c>
      <c r="C118" s="35">
        <v>6861.4</v>
      </c>
      <c r="D118" s="35">
        <v>3221</v>
      </c>
    </row>
    <row r="119" spans="1:4" ht="42.75" customHeight="1">
      <c r="A119" s="119" t="s">
        <v>617</v>
      </c>
      <c r="B119" s="6" t="s">
        <v>575</v>
      </c>
      <c r="C119" s="35">
        <v>2068.2</v>
      </c>
      <c r="D119" s="35">
        <v>939.9</v>
      </c>
    </row>
    <row r="120" spans="1:4" ht="25.5" customHeight="1">
      <c r="A120" s="122" t="s">
        <v>618</v>
      </c>
      <c r="B120" s="34" t="s">
        <v>579</v>
      </c>
      <c r="C120" s="85">
        <f>SUM(C121)</f>
        <v>1896.1</v>
      </c>
      <c r="D120" s="85">
        <f>SUM(D121)</f>
        <v>808.7</v>
      </c>
    </row>
    <row r="121" spans="1:4" ht="30" customHeight="1">
      <c r="A121" s="124" t="s">
        <v>619</v>
      </c>
      <c r="B121" s="125" t="s">
        <v>382</v>
      </c>
      <c r="C121" s="126">
        <f>C122</f>
        <v>1896.1</v>
      </c>
      <c r="D121" s="126">
        <f>D122</f>
        <v>808.7</v>
      </c>
    </row>
    <row r="122" spans="1:4" ht="28.5" customHeight="1">
      <c r="A122" s="119" t="s">
        <v>620</v>
      </c>
      <c r="B122" s="33" t="s">
        <v>612</v>
      </c>
      <c r="C122" s="35">
        <v>1896.1</v>
      </c>
      <c r="D122" s="38">
        <v>808.7</v>
      </c>
    </row>
    <row r="123" spans="1:4" ht="15.75" customHeight="1">
      <c r="A123" s="122" t="s">
        <v>621</v>
      </c>
      <c r="B123" s="34" t="s">
        <v>596</v>
      </c>
      <c r="C123" s="85">
        <f>C124</f>
        <v>22</v>
      </c>
      <c r="D123" s="85">
        <f>D124</f>
        <v>5.9</v>
      </c>
    </row>
    <row r="124" spans="1:4" ht="17.25" customHeight="1">
      <c r="A124" s="122" t="s">
        <v>622</v>
      </c>
      <c r="B124" s="125" t="s">
        <v>348</v>
      </c>
      <c r="C124" s="85">
        <f>SUM(C125)</f>
        <v>22</v>
      </c>
      <c r="D124" s="85">
        <f>SUM(D125)</f>
        <v>5.9</v>
      </c>
    </row>
    <row r="125" spans="1:4" ht="27.75" customHeight="1">
      <c r="A125" s="124" t="s">
        <v>623</v>
      </c>
      <c r="B125" s="6" t="s">
        <v>597</v>
      </c>
      <c r="C125" s="126">
        <v>22</v>
      </c>
      <c r="D125" s="92">
        <v>5.9</v>
      </c>
    </row>
    <row r="126" spans="1:4" ht="54" customHeight="1">
      <c r="A126" s="121" t="s">
        <v>625</v>
      </c>
      <c r="B126" s="64" t="s">
        <v>624</v>
      </c>
      <c r="C126" s="48">
        <f>C127</f>
        <v>6</v>
      </c>
      <c r="D126" s="48">
        <f>D127</f>
        <v>6</v>
      </c>
    </row>
    <row r="127" spans="1:4" ht="27" customHeight="1">
      <c r="A127" s="122" t="s">
        <v>626</v>
      </c>
      <c r="B127" s="34" t="s">
        <v>579</v>
      </c>
      <c r="C127" s="85">
        <f>SUM(C128)</f>
        <v>6</v>
      </c>
      <c r="D127" s="85">
        <f>SUM(D128)</f>
        <v>6</v>
      </c>
    </row>
    <row r="128" spans="1:4" ht="29.25" customHeight="1">
      <c r="A128" s="124" t="s">
        <v>627</v>
      </c>
      <c r="B128" s="125" t="s">
        <v>382</v>
      </c>
      <c r="C128" s="126">
        <f>SUM(C129)</f>
        <v>6</v>
      </c>
      <c r="D128" s="126">
        <f>SUM(D129)</f>
        <v>6</v>
      </c>
    </row>
    <row r="129" spans="1:4" ht="27.75" customHeight="1">
      <c r="A129" s="119" t="s">
        <v>628</v>
      </c>
      <c r="B129" s="33" t="s">
        <v>612</v>
      </c>
      <c r="C129" s="46">
        <v>6</v>
      </c>
      <c r="D129" s="46">
        <v>6</v>
      </c>
    </row>
    <row r="130" spans="1:4" ht="54">
      <c r="A130" s="121" t="s">
        <v>629</v>
      </c>
      <c r="B130" s="64" t="s">
        <v>637</v>
      </c>
      <c r="C130" s="51">
        <f>C131+C135</f>
        <v>3466.6</v>
      </c>
      <c r="D130" s="51">
        <f>D131+D135</f>
        <v>1715.1000000000001</v>
      </c>
    </row>
    <row r="131" spans="1:4" ht="67.5">
      <c r="A131" s="121" t="s">
        <v>630</v>
      </c>
      <c r="B131" s="34" t="s">
        <v>571</v>
      </c>
      <c r="C131" s="51">
        <f>C132</f>
        <v>3190.6</v>
      </c>
      <c r="D131" s="51">
        <f>D132</f>
        <v>1625.2</v>
      </c>
    </row>
    <row r="132" spans="1:4" ht="25.5">
      <c r="A132" s="124" t="s">
        <v>631</v>
      </c>
      <c r="B132" s="125" t="s">
        <v>390</v>
      </c>
      <c r="C132" s="131">
        <f>C133+C134</f>
        <v>3190.6</v>
      </c>
      <c r="D132" s="131">
        <f>D133+D134</f>
        <v>1625.2</v>
      </c>
    </row>
    <row r="133" spans="1:4" ht="25.5">
      <c r="A133" s="119" t="s">
        <v>632</v>
      </c>
      <c r="B133" s="6" t="s">
        <v>574</v>
      </c>
      <c r="C133" s="39">
        <v>2450.5</v>
      </c>
      <c r="D133" s="39">
        <v>1220.9</v>
      </c>
    </row>
    <row r="134" spans="1:4" ht="45.75" customHeight="1">
      <c r="A134" s="119" t="s">
        <v>633</v>
      </c>
      <c r="B134" s="6" t="s">
        <v>575</v>
      </c>
      <c r="C134" s="39">
        <v>740.1</v>
      </c>
      <c r="D134" s="12">
        <v>404.3</v>
      </c>
    </row>
    <row r="135" spans="1:4" ht="28.5" customHeight="1">
      <c r="A135" s="121" t="s">
        <v>634</v>
      </c>
      <c r="B135" s="34" t="s">
        <v>579</v>
      </c>
      <c r="C135" s="48">
        <f>C136</f>
        <v>276</v>
      </c>
      <c r="D135" s="48">
        <f>D136</f>
        <v>89.9</v>
      </c>
    </row>
    <row r="136" spans="1:4" ht="28.5" customHeight="1">
      <c r="A136" s="124" t="s">
        <v>635</v>
      </c>
      <c r="B136" s="125" t="s">
        <v>382</v>
      </c>
      <c r="C136" s="131">
        <f>SUM(C137)</f>
        <v>276</v>
      </c>
      <c r="D136" s="131">
        <f>SUM(D137)</f>
        <v>89.9</v>
      </c>
    </row>
    <row r="137" spans="1:4" ht="25.5">
      <c r="A137" s="119" t="s">
        <v>636</v>
      </c>
      <c r="B137" s="33" t="s">
        <v>612</v>
      </c>
      <c r="C137" s="39">
        <v>276</v>
      </c>
      <c r="D137" s="12">
        <v>89.9</v>
      </c>
    </row>
    <row r="138" spans="1:4" ht="14.25" customHeight="1">
      <c r="A138" s="121" t="s">
        <v>383</v>
      </c>
      <c r="B138" s="129" t="s">
        <v>384</v>
      </c>
      <c r="C138" s="48">
        <f aca="true" t="shared" si="3" ref="C138:D140">SUM(C139)</f>
        <v>100</v>
      </c>
      <c r="D138" s="48">
        <f t="shared" si="3"/>
        <v>0</v>
      </c>
    </row>
    <row r="139" spans="1:4" ht="30.75" customHeight="1">
      <c r="A139" s="121" t="s">
        <v>638</v>
      </c>
      <c r="B139" s="47" t="s">
        <v>418</v>
      </c>
      <c r="C139" s="48">
        <f t="shared" si="3"/>
        <v>100</v>
      </c>
      <c r="D139" s="48">
        <f t="shared" si="3"/>
        <v>0</v>
      </c>
    </row>
    <row r="140" spans="1:4" ht="19.5" customHeight="1">
      <c r="A140" s="122" t="s">
        <v>639</v>
      </c>
      <c r="B140" s="34" t="s">
        <v>596</v>
      </c>
      <c r="C140" s="85">
        <f t="shared" si="3"/>
        <v>100</v>
      </c>
      <c r="D140" s="85">
        <f t="shared" si="3"/>
        <v>0</v>
      </c>
    </row>
    <row r="141" spans="1:4" ht="13.5" customHeight="1">
      <c r="A141" s="119" t="s">
        <v>640</v>
      </c>
      <c r="B141" s="37" t="s">
        <v>385</v>
      </c>
      <c r="C141" s="46">
        <v>100</v>
      </c>
      <c r="D141" s="46">
        <v>0</v>
      </c>
    </row>
    <row r="142" spans="1:4" ht="14.25" customHeight="1">
      <c r="A142" s="121" t="s">
        <v>353</v>
      </c>
      <c r="B142" s="129" t="s">
        <v>34</v>
      </c>
      <c r="C142" s="48">
        <f>C143+C151+C155+C147+C159+C163+C167</f>
        <v>2532.5</v>
      </c>
      <c r="D142" s="48">
        <f>D143+D151+D155+D147+D159+D163+D167</f>
        <v>797.3999999999999</v>
      </c>
    </row>
    <row r="143" spans="1:4" ht="42" customHeight="1">
      <c r="A143" s="121" t="s">
        <v>641</v>
      </c>
      <c r="B143" s="47" t="s">
        <v>66</v>
      </c>
      <c r="C143" s="48">
        <f aca="true" t="shared" si="4" ref="C143:D145">C144</f>
        <v>40</v>
      </c>
      <c r="D143" s="48">
        <f t="shared" si="4"/>
        <v>0</v>
      </c>
    </row>
    <row r="144" spans="1:4" ht="27" customHeight="1">
      <c r="A144" s="122" t="s">
        <v>642</v>
      </c>
      <c r="B144" s="34" t="s">
        <v>579</v>
      </c>
      <c r="C144" s="85">
        <f t="shared" si="4"/>
        <v>40</v>
      </c>
      <c r="D144" s="85">
        <f t="shared" si="4"/>
        <v>0</v>
      </c>
    </row>
    <row r="145" spans="1:4" ht="29.25" customHeight="1">
      <c r="A145" s="124" t="s">
        <v>643</v>
      </c>
      <c r="B145" s="125" t="s">
        <v>382</v>
      </c>
      <c r="C145" s="130">
        <f t="shared" si="4"/>
        <v>40</v>
      </c>
      <c r="D145" s="130">
        <f t="shared" si="4"/>
        <v>0</v>
      </c>
    </row>
    <row r="146" spans="1:4" ht="27.75" customHeight="1">
      <c r="A146" s="119" t="s">
        <v>644</v>
      </c>
      <c r="B146" s="33" t="s">
        <v>612</v>
      </c>
      <c r="C146" s="46">
        <v>40</v>
      </c>
      <c r="D146" s="12">
        <v>0</v>
      </c>
    </row>
    <row r="147" spans="1:4" ht="26.25" customHeight="1">
      <c r="A147" s="121" t="s">
        <v>645</v>
      </c>
      <c r="B147" s="34" t="s">
        <v>115</v>
      </c>
      <c r="C147" s="48">
        <f aca="true" t="shared" si="5" ref="C147:D149">SUM(C148)</f>
        <v>313</v>
      </c>
      <c r="D147" s="48">
        <f t="shared" si="5"/>
        <v>1.7</v>
      </c>
    </row>
    <row r="148" spans="1:4" ht="28.5" customHeight="1">
      <c r="A148" s="121" t="s">
        <v>646</v>
      </c>
      <c r="B148" s="34" t="s">
        <v>579</v>
      </c>
      <c r="C148" s="48">
        <f t="shared" si="5"/>
        <v>313</v>
      </c>
      <c r="D148" s="48">
        <f t="shared" si="5"/>
        <v>1.7</v>
      </c>
    </row>
    <row r="149" spans="1:4" ht="30" customHeight="1">
      <c r="A149" s="124" t="s">
        <v>647</v>
      </c>
      <c r="B149" s="125" t="s">
        <v>382</v>
      </c>
      <c r="C149" s="126">
        <f t="shared" si="5"/>
        <v>313</v>
      </c>
      <c r="D149" s="126">
        <f t="shared" si="5"/>
        <v>1.7</v>
      </c>
    </row>
    <row r="150" spans="1:4" ht="28.5" customHeight="1">
      <c r="A150" s="119" t="s">
        <v>648</v>
      </c>
      <c r="B150" s="33" t="s">
        <v>612</v>
      </c>
      <c r="C150" s="35">
        <v>313</v>
      </c>
      <c r="D150" s="38">
        <v>1.7</v>
      </c>
    </row>
    <row r="151" spans="1:4" ht="27.75" customHeight="1">
      <c r="A151" s="121" t="s">
        <v>649</v>
      </c>
      <c r="B151" s="47" t="s">
        <v>420</v>
      </c>
      <c r="C151" s="48">
        <f aca="true" t="shared" si="6" ref="C151:D153">C152</f>
        <v>874.5</v>
      </c>
      <c r="D151" s="48">
        <f t="shared" si="6"/>
        <v>483</v>
      </c>
    </row>
    <row r="152" spans="1:4" ht="27" customHeight="1">
      <c r="A152" s="122" t="s">
        <v>650</v>
      </c>
      <c r="B152" s="34" t="s">
        <v>579</v>
      </c>
      <c r="C152" s="85">
        <f t="shared" si="6"/>
        <v>874.5</v>
      </c>
      <c r="D152" s="85">
        <f t="shared" si="6"/>
        <v>483</v>
      </c>
    </row>
    <row r="153" spans="1:4" ht="29.25" customHeight="1">
      <c r="A153" s="124" t="s">
        <v>651</v>
      </c>
      <c r="B153" s="125" t="s">
        <v>382</v>
      </c>
      <c r="C153" s="130">
        <f t="shared" si="6"/>
        <v>874.5</v>
      </c>
      <c r="D153" s="130">
        <f t="shared" si="6"/>
        <v>483</v>
      </c>
    </row>
    <row r="154" spans="1:4" ht="27.75" customHeight="1">
      <c r="A154" s="119" t="s">
        <v>652</v>
      </c>
      <c r="B154" s="33" t="s">
        <v>612</v>
      </c>
      <c r="C154" s="46">
        <v>874.5</v>
      </c>
      <c r="D154" s="12">
        <v>483</v>
      </c>
    </row>
    <row r="155" spans="1:4" ht="41.25" customHeight="1">
      <c r="A155" s="121" t="s">
        <v>653</v>
      </c>
      <c r="B155" s="34" t="s">
        <v>421</v>
      </c>
      <c r="C155" s="48">
        <f aca="true" t="shared" si="7" ref="C155:D157">SUM(C156)</f>
        <v>615</v>
      </c>
      <c r="D155" s="48">
        <f t="shared" si="7"/>
        <v>0</v>
      </c>
    </row>
    <row r="156" spans="1:4" ht="27.75" customHeight="1">
      <c r="A156" s="121" t="s">
        <v>654</v>
      </c>
      <c r="B156" s="34" t="s">
        <v>579</v>
      </c>
      <c r="C156" s="48">
        <f>SUM(C157)</f>
        <v>615</v>
      </c>
      <c r="D156" s="48">
        <f>SUM(D157)</f>
        <v>0</v>
      </c>
    </row>
    <row r="157" spans="1:4" ht="27" customHeight="1">
      <c r="A157" s="124" t="s">
        <v>655</v>
      </c>
      <c r="B157" s="125" t="s">
        <v>382</v>
      </c>
      <c r="C157" s="126">
        <f t="shared" si="7"/>
        <v>615</v>
      </c>
      <c r="D157" s="126">
        <f t="shared" si="7"/>
        <v>0</v>
      </c>
    </row>
    <row r="158" spans="1:4" ht="27" customHeight="1">
      <c r="A158" s="119" t="s">
        <v>656</v>
      </c>
      <c r="B158" s="33" t="s">
        <v>612</v>
      </c>
      <c r="C158" s="35">
        <v>615</v>
      </c>
      <c r="D158" s="38">
        <v>0</v>
      </c>
    </row>
    <row r="159" spans="1:4" ht="53.25" customHeight="1">
      <c r="A159" s="121" t="s">
        <v>657</v>
      </c>
      <c r="B159" s="34" t="s">
        <v>422</v>
      </c>
      <c r="C159" s="48">
        <f aca="true" t="shared" si="8" ref="C159:D161">SUM(C160)</f>
        <v>155</v>
      </c>
      <c r="D159" s="48">
        <f t="shared" si="8"/>
        <v>36.7</v>
      </c>
    </row>
    <row r="160" spans="1:4" ht="27.75" customHeight="1">
      <c r="A160" s="121" t="s">
        <v>658</v>
      </c>
      <c r="B160" s="34" t="s">
        <v>579</v>
      </c>
      <c r="C160" s="48">
        <f>SUM(C161)</f>
        <v>155</v>
      </c>
      <c r="D160" s="48">
        <f>SUM(D161)</f>
        <v>36.7</v>
      </c>
    </row>
    <row r="161" spans="1:4" ht="27.75" customHeight="1">
      <c r="A161" s="124" t="s">
        <v>659</v>
      </c>
      <c r="B161" s="125" t="s">
        <v>382</v>
      </c>
      <c r="C161" s="126">
        <f t="shared" si="8"/>
        <v>155</v>
      </c>
      <c r="D161" s="126">
        <f t="shared" si="8"/>
        <v>36.7</v>
      </c>
    </row>
    <row r="162" spans="1:4" ht="27.75" customHeight="1">
      <c r="A162" s="119" t="s">
        <v>660</v>
      </c>
      <c r="B162" s="33" t="s">
        <v>612</v>
      </c>
      <c r="C162" s="35">
        <v>155</v>
      </c>
      <c r="D162" s="38">
        <v>36.7</v>
      </c>
    </row>
    <row r="163" spans="1:4" ht="51.75" customHeight="1">
      <c r="A163" s="121" t="s">
        <v>661</v>
      </c>
      <c r="B163" s="34" t="s">
        <v>423</v>
      </c>
      <c r="C163" s="48">
        <f aca="true" t="shared" si="9" ref="C163:D165">SUM(C164)</f>
        <v>310</v>
      </c>
      <c r="D163" s="48">
        <f t="shared" si="9"/>
        <v>178.7</v>
      </c>
    </row>
    <row r="164" spans="1:4" ht="27.75" customHeight="1">
      <c r="A164" s="121" t="s">
        <v>662</v>
      </c>
      <c r="B164" s="34" t="s">
        <v>579</v>
      </c>
      <c r="C164" s="48">
        <f>SUM(C165)</f>
        <v>310</v>
      </c>
      <c r="D164" s="48">
        <f>SUM(D165)</f>
        <v>178.7</v>
      </c>
    </row>
    <row r="165" spans="1:4" ht="27.75" customHeight="1">
      <c r="A165" s="124" t="s">
        <v>663</v>
      </c>
      <c r="B165" s="125" t="s">
        <v>382</v>
      </c>
      <c r="C165" s="126">
        <f t="shared" si="9"/>
        <v>310</v>
      </c>
      <c r="D165" s="126">
        <f t="shared" si="9"/>
        <v>178.7</v>
      </c>
    </row>
    <row r="166" spans="1:4" ht="27.75" customHeight="1">
      <c r="A166" s="119" t="s">
        <v>664</v>
      </c>
      <c r="B166" s="33" t="s">
        <v>612</v>
      </c>
      <c r="C166" s="35">
        <v>310</v>
      </c>
      <c r="D166" s="38">
        <v>178.7</v>
      </c>
    </row>
    <row r="167" spans="1:4" ht="67.5" customHeight="1">
      <c r="A167" s="121" t="s">
        <v>665</v>
      </c>
      <c r="B167" s="34" t="s">
        <v>424</v>
      </c>
      <c r="C167" s="48">
        <f aca="true" t="shared" si="10" ref="C167:D169">SUM(C168)</f>
        <v>225</v>
      </c>
      <c r="D167" s="48">
        <f t="shared" si="10"/>
        <v>97.3</v>
      </c>
    </row>
    <row r="168" spans="1:4" ht="28.5" customHeight="1">
      <c r="A168" s="121" t="s">
        <v>666</v>
      </c>
      <c r="B168" s="34" t="s">
        <v>579</v>
      </c>
      <c r="C168" s="48">
        <f>SUM(C169)</f>
        <v>225</v>
      </c>
      <c r="D168" s="48">
        <f>SUM(D169)</f>
        <v>97.3</v>
      </c>
    </row>
    <row r="169" spans="1:4" ht="28.5" customHeight="1">
      <c r="A169" s="124" t="s">
        <v>667</v>
      </c>
      <c r="B169" s="125" t="s">
        <v>382</v>
      </c>
      <c r="C169" s="126">
        <f t="shared" si="10"/>
        <v>225</v>
      </c>
      <c r="D169" s="126">
        <f t="shared" si="10"/>
        <v>97.3</v>
      </c>
    </row>
    <row r="170" spans="1:4" ht="28.5" customHeight="1">
      <c r="A170" s="119" t="s">
        <v>668</v>
      </c>
      <c r="B170" s="33" t="s">
        <v>612</v>
      </c>
      <c r="C170" s="35">
        <v>225</v>
      </c>
      <c r="D170" s="38">
        <v>97.3</v>
      </c>
    </row>
    <row r="171" spans="1:4" ht="26.25" customHeight="1">
      <c r="A171" s="121" t="s">
        <v>0</v>
      </c>
      <c r="B171" s="123" t="s">
        <v>35</v>
      </c>
      <c r="C171" s="48">
        <f>C172</f>
        <v>780.2</v>
      </c>
      <c r="D171" s="48">
        <f>D172</f>
        <v>643.1</v>
      </c>
    </row>
    <row r="172" spans="1:4" ht="39.75" customHeight="1">
      <c r="A172" s="121" t="s">
        <v>1</v>
      </c>
      <c r="B172" s="123" t="s">
        <v>2</v>
      </c>
      <c r="C172" s="48">
        <f>C173+C177</f>
        <v>780.2</v>
      </c>
      <c r="D172" s="48">
        <f>D173+D177</f>
        <v>643.1</v>
      </c>
    </row>
    <row r="173" spans="1:4" ht="98.25" customHeight="1">
      <c r="A173" s="121" t="s">
        <v>669</v>
      </c>
      <c r="B173" s="64" t="s">
        <v>425</v>
      </c>
      <c r="C173" s="48">
        <f>C174</f>
        <v>681.2</v>
      </c>
      <c r="D173" s="48">
        <f>D174</f>
        <v>643.1</v>
      </c>
    </row>
    <row r="174" spans="1:4" ht="27.75" customHeight="1">
      <c r="A174" s="121" t="s">
        <v>670</v>
      </c>
      <c r="B174" s="34" t="s">
        <v>579</v>
      </c>
      <c r="C174" s="48">
        <f>C175</f>
        <v>681.2</v>
      </c>
      <c r="D174" s="48">
        <f>D175</f>
        <v>643.1</v>
      </c>
    </row>
    <row r="175" spans="1:4" ht="30" customHeight="1">
      <c r="A175" s="124" t="s">
        <v>671</v>
      </c>
      <c r="B175" s="125" t="s">
        <v>382</v>
      </c>
      <c r="C175" s="126">
        <f>SUM(C176)</f>
        <v>681.2</v>
      </c>
      <c r="D175" s="126">
        <f>SUM(D176)</f>
        <v>643.1</v>
      </c>
    </row>
    <row r="176" spans="1:4" ht="30" customHeight="1">
      <c r="A176" s="119" t="s">
        <v>672</v>
      </c>
      <c r="B176" s="33" t="s">
        <v>612</v>
      </c>
      <c r="C176" s="35">
        <v>681.2</v>
      </c>
      <c r="D176" s="38">
        <v>643.1</v>
      </c>
    </row>
    <row r="177" spans="1:4" ht="67.5" customHeight="1">
      <c r="A177" s="121" t="s">
        <v>673</v>
      </c>
      <c r="B177" s="64" t="s">
        <v>3</v>
      </c>
      <c r="C177" s="48">
        <f aca="true" t="shared" si="11" ref="C177:D179">C178</f>
        <v>99</v>
      </c>
      <c r="D177" s="48">
        <f t="shared" si="11"/>
        <v>0</v>
      </c>
    </row>
    <row r="178" spans="1:4" ht="26.25" customHeight="1">
      <c r="A178" s="121" t="s">
        <v>674</v>
      </c>
      <c r="B178" s="34" t="s">
        <v>579</v>
      </c>
      <c r="C178" s="48">
        <f t="shared" si="11"/>
        <v>99</v>
      </c>
      <c r="D178" s="48">
        <f t="shared" si="11"/>
        <v>0</v>
      </c>
    </row>
    <row r="179" spans="1:4" ht="29.25" customHeight="1">
      <c r="A179" s="124" t="s">
        <v>675</v>
      </c>
      <c r="B179" s="125" t="s">
        <v>382</v>
      </c>
      <c r="C179" s="126">
        <f t="shared" si="11"/>
        <v>99</v>
      </c>
      <c r="D179" s="126">
        <f t="shared" si="11"/>
        <v>0</v>
      </c>
    </row>
    <row r="180" spans="1:4" ht="29.25" customHeight="1">
      <c r="A180" s="119" t="s">
        <v>676</v>
      </c>
      <c r="B180" s="33" t="s">
        <v>612</v>
      </c>
      <c r="C180" s="35">
        <v>99</v>
      </c>
      <c r="D180" s="38">
        <v>0</v>
      </c>
    </row>
    <row r="181" spans="1:4" ht="12.75">
      <c r="A181" s="121" t="s">
        <v>314</v>
      </c>
      <c r="B181" s="32" t="s">
        <v>114</v>
      </c>
      <c r="C181" s="48">
        <f>C182</f>
        <v>694.6</v>
      </c>
      <c r="D181" s="48">
        <f>D182</f>
        <v>0</v>
      </c>
    </row>
    <row r="182" spans="1:4" ht="12.75">
      <c r="A182" s="121" t="s">
        <v>315</v>
      </c>
      <c r="B182" s="32" t="s">
        <v>272</v>
      </c>
      <c r="C182" s="48">
        <f aca="true" t="shared" si="12" ref="C182:D185">C183</f>
        <v>694.6</v>
      </c>
      <c r="D182" s="48">
        <f t="shared" si="12"/>
        <v>0</v>
      </c>
    </row>
    <row r="183" spans="1:4" ht="112.5" customHeight="1">
      <c r="A183" s="121" t="s">
        <v>677</v>
      </c>
      <c r="B183" s="64" t="s">
        <v>426</v>
      </c>
      <c r="C183" s="48">
        <f t="shared" si="12"/>
        <v>694.6</v>
      </c>
      <c r="D183" s="48">
        <f t="shared" si="12"/>
        <v>0</v>
      </c>
    </row>
    <row r="184" spans="1:4" ht="30" customHeight="1">
      <c r="A184" s="121" t="s">
        <v>678</v>
      </c>
      <c r="B184" s="34" t="s">
        <v>579</v>
      </c>
      <c r="C184" s="48">
        <f>C185</f>
        <v>694.6</v>
      </c>
      <c r="D184" s="48">
        <f>D185</f>
        <v>0</v>
      </c>
    </row>
    <row r="185" spans="1:4" ht="28.5" customHeight="1">
      <c r="A185" s="124" t="s">
        <v>679</v>
      </c>
      <c r="B185" s="125" t="s">
        <v>382</v>
      </c>
      <c r="C185" s="126">
        <f t="shared" si="12"/>
        <v>694.6</v>
      </c>
      <c r="D185" s="126">
        <f t="shared" si="12"/>
        <v>0</v>
      </c>
    </row>
    <row r="186" spans="1:4" ht="25.5">
      <c r="A186" s="119" t="s">
        <v>680</v>
      </c>
      <c r="B186" s="33" t="s">
        <v>612</v>
      </c>
      <c r="C186" s="35">
        <v>694.6</v>
      </c>
      <c r="D186" s="38">
        <v>0</v>
      </c>
    </row>
    <row r="187" spans="1:4" ht="19.5" customHeight="1">
      <c r="A187" s="121" t="s">
        <v>316</v>
      </c>
      <c r="B187" s="32" t="s">
        <v>36</v>
      </c>
      <c r="C187" s="48">
        <f>C188</f>
        <v>52671.5</v>
      </c>
      <c r="D187" s="48">
        <f>D188</f>
        <v>1570.4</v>
      </c>
    </row>
    <row r="188" spans="1:4" ht="15" customHeight="1">
      <c r="A188" s="121" t="s">
        <v>317</v>
      </c>
      <c r="B188" s="32" t="s">
        <v>67</v>
      </c>
      <c r="C188" s="48">
        <f>C189+C193+C197+C204</f>
        <v>52671.5</v>
      </c>
      <c r="D188" s="48">
        <f>D189+D193+D197+D204</f>
        <v>1570.4</v>
      </c>
    </row>
    <row r="189" spans="1:4" ht="27">
      <c r="A189" s="121" t="s">
        <v>681</v>
      </c>
      <c r="B189" s="64" t="s">
        <v>318</v>
      </c>
      <c r="C189" s="48">
        <f aca="true" t="shared" si="13" ref="C189:D191">C190</f>
        <v>20775.3</v>
      </c>
      <c r="D189" s="48">
        <f t="shared" si="13"/>
        <v>190.5</v>
      </c>
    </row>
    <row r="190" spans="1:4" ht="26.25" customHeight="1">
      <c r="A190" s="121" t="s">
        <v>682</v>
      </c>
      <c r="B190" s="34" t="s">
        <v>579</v>
      </c>
      <c r="C190" s="48">
        <f t="shared" si="13"/>
        <v>20775.3</v>
      </c>
      <c r="D190" s="48">
        <f t="shared" si="13"/>
        <v>190.5</v>
      </c>
    </row>
    <row r="191" spans="1:4" ht="30.75" customHeight="1">
      <c r="A191" s="124" t="s">
        <v>683</v>
      </c>
      <c r="B191" s="125" t="s">
        <v>382</v>
      </c>
      <c r="C191" s="126">
        <f t="shared" si="13"/>
        <v>20775.3</v>
      </c>
      <c r="D191" s="126">
        <f t="shared" si="13"/>
        <v>190.5</v>
      </c>
    </row>
    <row r="192" spans="1:4" ht="30.75" customHeight="1">
      <c r="A192" s="119" t="s">
        <v>684</v>
      </c>
      <c r="B192" s="33" t="s">
        <v>612</v>
      </c>
      <c r="C192" s="46">
        <v>20775.3</v>
      </c>
      <c r="D192" s="12">
        <v>190.5</v>
      </c>
    </row>
    <row r="193" spans="1:4" ht="38.25" customHeight="1">
      <c r="A193" s="121" t="s">
        <v>685</v>
      </c>
      <c r="B193" s="64" t="s">
        <v>397</v>
      </c>
      <c r="C193" s="48">
        <f aca="true" t="shared" si="14" ref="C193:D195">C194</f>
        <v>1340</v>
      </c>
      <c r="D193" s="48">
        <f t="shared" si="14"/>
        <v>97</v>
      </c>
    </row>
    <row r="194" spans="1:4" ht="27" customHeight="1">
      <c r="A194" s="121" t="s">
        <v>686</v>
      </c>
      <c r="B194" s="34" t="s">
        <v>579</v>
      </c>
      <c r="C194" s="48">
        <f t="shared" si="14"/>
        <v>1340</v>
      </c>
      <c r="D194" s="48">
        <f t="shared" si="14"/>
        <v>97</v>
      </c>
    </row>
    <row r="195" spans="1:4" ht="26.25" customHeight="1">
      <c r="A195" s="124" t="s">
        <v>687</v>
      </c>
      <c r="B195" s="125" t="s">
        <v>382</v>
      </c>
      <c r="C195" s="126">
        <f t="shared" si="14"/>
        <v>1340</v>
      </c>
      <c r="D195" s="126">
        <f t="shared" si="14"/>
        <v>97</v>
      </c>
    </row>
    <row r="196" spans="1:4" ht="26.25" customHeight="1">
      <c r="A196" s="119" t="s">
        <v>688</v>
      </c>
      <c r="B196" s="33" t="s">
        <v>612</v>
      </c>
      <c r="C196" s="46">
        <v>1340</v>
      </c>
      <c r="D196" s="12">
        <v>97</v>
      </c>
    </row>
    <row r="197" spans="1:4" ht="20.25" customHeight="1">
      <c r="A197" s="121" t="s">
        <v>689</v>
      </c>
      <c r="B197" s="64" t="s">
        <v>68</v>
      </c>
      <c r="C197" s="48">
        <f>C198+C201</f>
        <v>6282</v>
      </c>
      <c r="D197" s="48">
        <f>D198+D201</f>
        <v>893.4000000000001</v>
      </c>
    </row>
    <row r="198" spans="1:4" ht="26.25" customHeight="1">
      <c r="A198" s="121" t="s">
        <v>690</v>
      </c>
      <c r="B198" s="34" t="s">
        <v>579</v>
      </c>
      <c r="C198" s="48">
        <f>C199</f>
        <v>5082</v>
      </c>
      <c r="D198" s="48">
        <f>D199</f>
        <v>692.1</v>
      </c>
    </row>
    <row r="199" spans="1:4" ht="31.5" customHeight="1">
      <c r="A199" s="124" t="s">
        <v>691</v>
      </c>
      <c r="B199" s="125" t="s">
        <v>382</v>
      </c>
      <c r="C199" s="126">
        <f>C200</f>
        <v>5082</v>
      </c>
      <c r="D199" s="126">
        <f>D200</f>
        <v>692.1</v>
      </c>
    </row>
    <row r="200" spans="1:4" ht="31.5" customHeight="1">
      <c r="A200" s="119" t="s">
        <v>692</v>
      </c>
      <c r="B200" s="33" t="s">
        <v>612</v>
      </c>
      <c r="C200" s="46">
        <v>5082</v>
      </c>
      <c r="D200" s="12">
        <v>692.1</v>
      </c>
    </row>
    <row r="201" spans="1:4" ht="18" customHeight="1">
      <c r="A201" s="121" t="s">
        <v>693</v>
      </c>
      <c r="B201" s="34" t="s">
        <v>596</v>
      </c>
      <c r="C201" s="48">
        <f>C202</f>
        <v>1200</v>
      </c>
      <c r="D201" s="48">
        <f>D202</f>
        <v>201.3</v>
      </c>
    </row>
    <row r="202" spans="1:4" ht="15.75" customHeight="1">
      <c r="A202" s="124" t="s">
        <v>694</v>
      </c>
      <c r="B202" s="125" t="s">
        <v>348</v>
      </c>
      <c r="C202" s="126">
        <f>SUM(C203)</f>
        <v>1200</v>
      </c>
      <c r="D202" s="126">
        <f>SUM(D203)</f>
        <v>201.3</v>
      </c>
    </row>
    <row r="203" spans="1:4" ht="15.75" customHeight="1">
      <c r="A203" s="119" t="s">
        <v>695</v>
      </c>
      <c r="B203" s="11" t="s">
        <v>700</v>
      </c>
      <c r="C203" s="46">
        <v>1200</v>
      </c>
      <c r="D203" s="12">
        <v>201.3</v>
      </c>
    </row>
    <row r="204" spans="1:5" ht="27.75" customHeight="1">
      <c r="A204" s="132" t="s">
        <v>696</v>
      </c>
      <c r="B204" s="34" t="s">
        <v>427</v>
      </c>
      <c r="C204" s="48">
        <f aca="true" t="shared" si="15" ref="C204:D206">C205</f>
        <v>24274.2</v>
      </c>
      <c r="D204" s="48">
        <f t="shared" si="15"/>
        <v>389.5</v>
      </c>
      <c r="E204" s="81"/>
    </row>
    <row r="205" spans="1:4" ht="26.25" customHeight="1">
      <c r="A205" s="121" t="s">
        <v>697</v>
      </c>
      <c r="B205" s="34" t="s">
        <v>579</v>
      </c>
      <c r="C205" s="48">
        <f t="shared" si="15"/>
        <v>24274.2</v>
      </c>
      <c r="D205" s="48">
        <f t="shared" si="15"/>
        <v>389.5</v>
      </c>
    </row>
    <row r="206" spans="1:4" ht="30.75" customHeight="1">
      <c r="A206" s="124" t="s">
        <v>698</v>
      </c>
      <c r="B206" s="125" t="s">
        <v>382</v>
      </c>
      <c r="C206" s="126">
        <f t="shared" si="15"/>
        <v>24274.2</v>
      </c>
      <c r="D206" s="126">
        <f t="shared" si="15"/>
        <v>389.5</v>
      </c>
    </row>
    <row r="207" spans="1:4" ht="30.75" customHeight="1">
      <c r="A207" s="119" t="s">
        <v>699</v>
      </c>
      <c r="B207" s="33" t="s">
        <v>612</v>
      </c>
      <c r="C207" s="46">
        <v>24274.2</v>
      </c>
      <c r="D207" s="12">
        <v>389.5</v>
      </c>
    </row>
    <row r="208" spans="1:4" ht="54" hidden="1">
      <c r="A208" s="121" t="s">
        <v>319</v>
      </c>
      <c r="B208" s="64" t="s">
        <v>386</v>
      </c>
      <c r="C208" s="48">
        <f aca="true" t="shared" si="16" ref="C208:D210">C209</f>
        <v>0</v>
      </c>
      <c r="D208" s="48">
        <f t="shared" si="16"/>
        <v>0</v>
      </c>
    </row>
    <row r="209" spans="1:4" ht="27" hidden="1">
      <c r="A209" s="121" t="s">
        <v>320</v>
      </c>
      <c r="B209" s="64" t="s">
        <v>346</v>
      </c>
      <c r="C209" s="48">
        <f>C210+C212</f>
        <v>0</v>
      </c>
      <c r="D209" s="48">
        <f>D210+D212</f>
        <v>0</v>
      </c>
    </row>
    <row r="210" spans="1:4" ht="12.75" hidden="1">
      <c r="A210" s="124" t="s">
        <v>321</v>
      </c>
      <c r="B210" s="53" t="s">
        <v>26</v>
      </c>
      <c r="C210" s="126">
        <f t="shared" si="16"/>
        <v>0</v>
      </c>
      <c r="D210" s="126">
        <f t="shared" si="16"/>
        <v>0</v>
      </c>
    </row>
    <row r="211" spans="1:4" ht="12.75" hidden="1">
      <c r="A211" s="119" t="s">
        <v>322</v>
      </c>
      <c r="B211" s="54" t="s">
        <v>29</v>
      </c>
      <c r="C211" s="46">
        <v>0</v>
      </c>
      <c r="D211" s="12">
        <v>0</v>
      </c>
    </row>
    <row r="212" spans="1:4" ht="12.75" hidden="1">
      <c r="A212" s="124" t="s">
        <v>323</v>
      </c>
      <c r="B212" s="53" t="s">
        <v>31</v>
      </c>
      <c r="C212" s="126">
        <f>SUM(C213+C214)</f>
        <v>0</v>
      </c>
      <c r="D212" s="126">
        <f>SUM(D213+D214)</f>
        <v>0</v>
      </c>
    </row>
    <row r="213" spans="1:4" ht="12.75" hidden="1">
      <c r="A213" s="119" t="s">
        <v>324</v>
      </c>
      <c r="B213" s="54" t="s">
        <v>32</v>
      </c>
      <c r="C213" s="46">
        <v>0</v>
      </c>
      <c r="D213" s="12">
        <v>0</v>
      </c>
    </row>
    <row r="214" spans="1:4" ht="12.75" hidden="1">
      <c r="A214" s="119" t="s">
        <v>325</v>
      </c>
      <c r="B214" s="54" t="s">
        <v>33</v>
      </c>
      <c r="C214" s="46">
        <v>0</v>
      </c>
      <c r="D214" s="12">
        <v>0</v>
      </c>
    </row>
    <row r="215" spans="1:4" ht="15.75" customHeight="1">
      <c r="A215" s="121" t="s">
        <v>326</v>
      </c>
      <c r="B215" s="32" t="s">
        <v>37</v>
      </c>
      <c r="C215" s="48">
        <f>C216</f>
        <v>70</v>
      </c>
      <c r="D215" s="48">
        <f>D216</f>
        <v>45.1</v>
      </c>
    </row>
    <row r="216" spans="1:4" ht="26.25" customHeight="1">
      <c r="A216" s="121" t="s">
        <v>327</v>
      </c>
      <c r="B216" s="32" t="s">
        <v>349</v>
      </c>
      <c r="C216" s="48">
        <f aca="true" t="shared" si="17" ref="C216:D219">SUM(C217)</f>
        <v>70</v>
      </c>
      <c r="D216" s="48">
        <f t="shared" si="17"/>
        <v>45.1</v>
      </c>
    </row>
    <row r="217" spans="1:4" ht="96" customHeight="1">
      <c r="A217" s="121" t="s">
        <v>701</v>
      </c>
      <c r="B217" s="64" t="s">
        <v>428</v>
      </c>
      <c r="C217" s="48">
        <f t="shared" si="17"/>
        <v>70</v>
      </c>
      <c r="D217" s="48">
        <f t="shared" si="17"/>
        <v>45.1</v>
      </c>
    </row>
    <row r="218" spans="1:4" ht="26.25" customHeight="1">
      <c r="A218" s="121" t="s">
        <v>702</v>
      </c>
      <c r="B218" s="34" t="s">
        <v>579</v>
      </c>
      <c r="C218" s="48">
        <f t="shared" si="17"/>
        <v>70</v>
      </c>
      <c r="D218" s="48">
        <f t="shared" si="17"/>
        <v>45.1</v>
      </c>
    </row>
    <row r="219" spans="1:4" ht="30.75" customHeight="1">
      <c r="A219" s="124" t="s">
        <v>703</v>
      </c>
      <c r="B219" s="125" t="s">
        <v>382</v>
      </c>
      <c r="C219" s="126">
        <f t="shared" si="17"/>
        <v>70</v>
      </c>
      <c r="D219" s="126">
        <f t="shared" si="17"/>
        <v>45.1</v>
      </c>
    </row>
    <row r="220" spans="1:4" ht="30.75" customHeight="1">
      <c r="A220" s="119" t="s">
        <v>704</v>
      </c>
      <c r="B220" s="33" t="s">
        <v>612</v>
      </c>
      <c r="C220" s="46">
        <v>70</v>
      </c>
      <c r="D220" s="46">
        <v>45.1</v>
      </c>
    </row>
    <row r="221" spans="1:4" ht="12.75">
      <c r="A221" s="134" t="s">
        <v>329</v>
      </c>
      <c r="B221" s="32" t="s">
        <v>328</v>
      </c>
      <c r="C221" s="48">
        <f aca="true" t="shared" si="18" ref="C221:D223">C222</f>
        <v>3540</v>
      </c>
      <c r="D221" s="48">
        <f t="shared" si="18"/>
        <v>1422.1</v>
      </c>
    </row>
    <row r="222" spans="1:4" ht="12.75">
      <c r="A222" s="134" t="s">
        <v>330</v>
      </c>
      <c r="B222" s="32" t="s">
        <v>14</v>
      </c>
      <c r="C222" s="48">
        <f>C223+C228</f>
        <v>3540</v>
      </c>
      <c r="D222" s="48">
        <f>D223+D228</f>
        <v>1422.1</v>
      </c>
    </row>
    <row r="223" spans="1:4" ht="40.5">
      <c r="A223" s="134" t="s">
        <v>705</v>
      </c>
      <c r="B223" s="64" t="s">
        <v>430</v>
      </c>
      <c r="C223" s="48">
        <f t="shared" si="18"/>
        <v>1007</v>
      </c>
      <c r="D223" s="48">
        <f t="shared" si="18"/>
        <v>640</v>
      </c>
    </row>
    <row r="224" spans="1:4" ht="27.75" customHeight="1">
      <c r="A224" s="134" t="s">
        <v>706</v>
      </c>
      <c r="B224" s="34" t="s">
        <v>579</v>
      </c>
      <c r="C224" s="48">
        <f>C225+C227</f>
        <v>1007</v>
      </c>
      <c r="D224" s="48">
        <f>D225+D227</f>
        <v>640</v>
      </c>
    </row>
    <row r="225" spans="1:4" ht="27.75" customHeight="1">
      <c r="A225" s="135" t="s">
        <v>707</v>
      </c>
      <c r="B225" s="125" t="s">
        <v>382</v>
      </c>
      <c r="C225" s="126">
        <f>C226</f>
        <v>1007</v>
      </c>
      <c r="D225" s="126">
        <f>D226</f>
        <v>640</v>
      </c>
    </row>
    <row r="226" spans="1:4" ht="25.5">
      <c r="A226" s="133" t="s">
        <v>708</v>
      </c>
      <c r="B226" s="33" t="s">
        <v>612</v>
      </c>
      <c r="C226" s="35">
        <v>1007</v>
      </c>
      <c r="D226" s="38">
        <v>640</v>
      </c>
    </row>
    <row r="227" spans="1:4" ht="12.75" hidden="1">
      <c r="A227" s="124" t="s">
        <v>429</v>
      </c>
      <c r="B227" s="65" t="s">
        <v>30</v>
      </c>
      <c r="C227" s="126">
        <v>0</v>
      </c>
      <c r="D227" s="126">
        <v>0</v>
      </c>
    </row>
    <row r="228" spans="1:4" ht="26.25" customHeight="1">
      <c r="A228" s="121" t="s">
        <v>709</v>
      </c>
      <c r="B228" s="64" t="s">
        <v>398</v>
      </c>
      <c r="C228" s="48">
        <f aca="true" t="shared" si="19" ref="C228:D230">C229</f>
        <v>2533</v>
      </c>
      <c r="D228" s="48">
        <f t="shared" si="19"/>
        <v>782.1</v>
      </c>
    </row>
    <row r="229" spans="1:4" ht="27" customHeight="1">
      <c r="A229" s="121" t="s">
        <v>710</v>
      </c>
      <c r="B229" s="34" t="s">
        <v>579</v>
      </c>
      <c r="C229" s="48">
        <f t="shared" si="19"/>
        <v>2533</v>
      </c>
      <c r="D229" s="48">
        <f t="shared" si="19"/>
        <v>782.1</v>
      </c>
    </row>
    <row r="230" spans="1:4" ht="29.25" customHeight="1">
      <c r="A230" s="124" t="s">
        <v>711</v>
      </c>
      <c r="B230" s="125" t="s">
        <v>382</v>
      </c>
      <c r="C230" s="126">
        <f t="shared" si="19"/>
        <v>2533</v>
      </c>
      <c r="D230" s="126">
        <f t="shared" si="19"/>
        <v>782.1</v>
      </c>
    </row>
    <row r="231" spans="1:4" ht="29.25" customHeight="1">
      <c r="A231" s="119" t="s">
        <v>712</v>
      </c>
      <c r="B231" s="33" t="s">
        <v>612</v>
      </c>
      <c r="C231" s="35">
        <v>2533</v>
      </c>
      <c r="D231" s="38">
        <v>782.1</v>
      </c>
    </row>
    <row r="232" spans="1:4" ht="12.75">
      <c r="A232" s="134" t="s">
        <v>331</v>
      </c>
      <c r="B232" s="32" t="s">
        <v>38</v>
      </c>
      <c r="C232" s="48">
        <f>C233+C238</f>
        <v>10863.199999999999</v>
      </c>
      <c r="D232" s="48">
        <f>D233+D238</f>
        <v>4845</v>
      </c>
    </row>
    <row r="233" spans="1:4" ht="12.75">
      <c r="A233" s="134" t="s">
        <v>332</v>
      </c>
      <c r="B233" s="32" t="s">
        <v>334</v>
      </c>
      <c r="C233" s="48">
        <f aca="true" t="shared" si="20" ref="C233:D236">C234</f>
        <v>645.9</v>
      </c>
      <c r="D233" s="48">
        <f t="shared" si="20"/>
        <v>322.9</v>
      </c>
    </row>
    <row r="234" spans="1:4" ht="123.75">
      <c r="A234" s="134" t="s">
        <v>713</v>
      </c>
      <c r="B234" s="197" t="s">
        <v>431</v>
      </c>
      <c r="C234" s="48">
        <f t="shared" si="20"/>
        <v>645.9</v>
      </c>
      <c r="D234" s="48">
        <f t="shared" si="20"/>
        <v>322.9</v>
      </c>
    </row>
    <row r="235" spans="1:4" ht="12.75">
      <c r="A235" s="134" t="s">
        <v>714</v>
      </c>
      <c r="B235" s="32" t="s">
        <v>717</v>
      </c>
      <c r="C235" s="48">
        <f t="shared" si="20"/>
        <v>645.9</v>
      </c>
      <c r="D235" s="48">
        <f t="shared" si="20"/>
        <v>322.9</v>
      </c>
    </row>
    <row r="236" spans="1:4" ht="25.5">
      <c r="A236" s="135" t="s">
        <v>715</v>
      </c>
      <c r="B236" s="65" t="s">
        <v>388</v>
      </c>
      <c r="C236" s="46">
        <f t="shared" si="20"/>
        <v>645.9</v>
      </c>
      <c r="D236" s="46">
        <f t="shared" si="20"/>
        <v>322.9</v>
      </c>
    </row>
    <row r="237" spans="1:4" ht="12.75">
      <c r="A237" s="133" t="s">
        <v>716</v>
      </c>
      <c r="B237" s="37" t="s">
        <v>718</v>
      </c>
      <c r="C237" s="46">
        <v>645.9</v>
      </c>
      <c r="D237" s="39">
        <v>322.9</v>
      </c>
    </row>
    <row r="238" spans="1:4" ht="12.75">
      <c r="A238" s="134" t="s">
        <v>333</v>
      </c>
      <c r="B238" s="32" t="s">
        <v>70</v>
      </c>
      <c r="C238" s="48">
        <f>C239+C243</f>
        <v>10217.3</v>
      </c>
      <c r="D238" s="48">
        <f>D239+D243</f>
        <v>4522.1</v>
      </c>
    </row>
    <row r="239" spans="1:4" ht="69" customHeight="1">
      <c r="A239" s="134" t="s">
        <v>720</v>
      </c>
      <c r="B239" s="64" t="s">
        <v>719</v>
      </c>
      <c r="C239" s="48">
        <f aca="true" t="shared" si="21" ref="C239:D241">C240</f>
        <v>7161.4</v>
      </c>
      <c r="D239" s="48">
        <f t="shared" si="21"/>
        <v>3138.8</v>
      </c>
    </row>
    <row r="240" spans="1:4" ht="12.75">
      <c r="A240" s="134" t="s">
        <v>721</v>
      </c>
      <c r="B240" s="32" t="s">
        <v>717</v>
      </c>
      <c r="C240" s="48">
        <f t="shared" si="21"/>
        <v>7161.4</v>
      </c>
      <c r="D240" s="51">
        <f t="shared" si="21"/>
        <v>3138.8</v>
      </c>
    </row>
    <row r="241" spans="1:4" ht="25.5">
      <c r="A241" s="135" t="s">
        <v>722</v>
      </c>
      <c r="B241" s="65" t="s">
        <v>388</v>
      </c>
      <c r="C241" s="126">
        <f t="shared" si="21"/>
        <v>7161.4</v>
      </c>
      <c r="D241" s="131">
        <f t="shared" si="21"/>
        <v>3138.8</v>
      </c>
    </row>
    <row r="242" spans="1:4" ht="25.5">
      <c r="A242" s="133" t="s">
        <v>723</v>
      </c>
      <c r="B242" s="11" t="s">
        <v>724</v>
      </c>
      <c r="C242" s="35">
        <v>7161.4</v>
      </c>
      <c r="D242" s="50">
        <v>3138.8</v>
      </c>
    </row>
    <row r="243" spans="1:4" ht="54">
      <c r="A243" s="134" t="s">
        <v>725</v>
      </c>
      <c r="B243" s="64" t="s">
        <v>460</v>
      </c>
      <c r="C243" s="48">
        <f>C244</f>
        <v>3055.9</v>
      </c>
      <c r="D243" s="51">
        <f aca="true" t="shared" si="22" ref="C243:D245">D244</f>
        <v>1383.3</v>
      </c>
    </row>
    <row r="244" spans="1:4" ht="14.25" customHeight="1">
      <c r="A244" s="134" t="s">
        <v>726</v>
      </c>
      <c r="B244" s="32" t="s">
        <v>717</v>
      </c>
      <c r="C244" s="48">
        <f t="shared" si="22"/>
        <v>3055.9</v>
      </c>
      <c r="D244" s="51">
        <f t="shared" si="22"/>
        <v>1383.3</v>
      </c>
    </row>
    <row r="245" spans="1:4" ht="25.5">
      <c r="A245" s="135" t="s">
        <v>727</v>
      </c>
      <c r="B245" s="65" t="s">
        <v>432</v>
      </c>
      <c r="C245" s="126">
        <f t="shared" si="22"/>
        <v>3055.9</v>
      </c>
      <c r="D245" s="131">
        <f t="shared" si="22"/>
        <v>1383.3</v>
      </c>
    </row>
    <row r="246" spans="1:4" ht="25.5">
      <c r="A246" s="133" t="s">
        <v>728</v>
      </c>
      <c r="B246" s="11" t="s">
        <v>729</v>
      </c>
      <c r="C246" s="35">
        <v>3055.9</v>
      </c>
      <c r="D246" s="50">
        <v>1383.3</v>
      </c>
    </row>
    <row r="247" spans="1:4" ht="12.75">
      <c r="A247" s="134" t="s">
        <v>335</v>
      </c>
      <c r="B247" s="32" t="s">
        <v>337</v>
      </c>
      <c r="C247" s="48">
        <f aca="true" t="shared" si="23" ref="C247:D251">C248</f>
        <v>1360</v>
      </c>
      <c r="D247" s="51">
        <f t="shared" si="23"/>
        <v>110</v>
      </c>
    </row>
    <row r="248" spans="1:4" ht="12.75">
      <c r="A248" s="134" t="s">
        <v>336</v>
      </c>
      <c r="B248" s="32" t="s">
        <v>267</v>
      </c>
      <c r="C248" s="48">
        <f t="shared" si="23"/>
        <v>1360</v>
      </c>
      <c r="D248" s="51">
        <f t="shared" si="23"/>
        <v>110</v>
      </c>
    </row>
    <row r="249" spans="1:4" ht="94.5">
      <c r="A249" s="134" t="s">
        <v>730</v>
      </c>
      <c r="B249" s="64" t="s">
        <v>433</v>
      </c>
      <c r="C249" s="48">
        <f t="shared" si="23"/>
        <v>1360</v>
      </c>
      <c r="D249" s="51">
        <f t="shared" si="23"/>
        <v>110</v>
      </c>
    </row>
    <row r="250" spans="1:4" ht="29.25" customHeight="1">
      <c r="A250" s="134" t="s">
        <v>731</v>
      </c>
      <c r="B250" s="34" t="s">
        <v>579</v>
      </c>
      <c r="C250" s="48">
        <f>C251</f>
        <v>1360</v>
      </c>
      <c r="D250" s="48">
        <f>D251</f>
        <v>110</v>
      </c>
    </row>
    <row r="251" spans="1:4" ht="30" customHeight="1">
      <c r="A251" s="135" t="s">
        <v>732</v>
      </c>
      <c r="B251" s="125" t="s">
        <v>382</v>
      </c>
      <c r="C251" s="126">
        <f t="shared" si="23"/>
        <v>1360</v>
      </c>
      <c r="D251" s="131">
        <f t="shared" si="23"/>
        <v>110</v>
      </c>
    </row>
    <row r="252" spans="1:4" ht="25.5">
      <c r="A252" s="133" t="s">
        <v>733</v>
      </c>
      <c r="B252" s="33" t="s">
        <v>612</v>
      </c>
      <c r="C252" s="35">
        <v>1360</v>
      </c>
      <c r="D252" s="50">
        <v>110</v>
      </c>
    </row>
    <row r="253" spans="1:4" ht="12.75">
      <c r="A253" s="134" t="s">
        <v>338</v>
      </c>
      <c r="B253" s="32" t="s">
        <v>268</v>
      </c>
      <c r="C253" s="48">
        <f>SUM(C254)</f>
        <v>2360</v>
      </c>
      <c r="D253" s="48">
        <f>SUM(D254)</f>
        <v>962</v>
      </c>
    </row>
    <row r="254" spans="1:4" ht="12.75">
      <c r="A254" s="134" t="s">
        <v>339</v>
      </c>
      <c r="B254" s="32" t="s">
        <v>69</v>
      </c>
      <c r="C254" s="48">
        <f aca="true" t="shared" si="24" ref="C254:D257">C255</f>
        <v>2360</v>
      </c>
      <c r="D254" s="48">
        <f t="shared" si="24"/>
        <v>962</v>
      </c>
    </row>
    <row r="255" spans="1:4" ht="94.5" customHeight="1">
      <c r="A255" s="134" t="s">
        <v>734</v>
      </c>
      <c r="B255" s="197" t="s">
        <v>434</v>
      </c>
      <c r="C255" s="48">
        <f t="shared" si="24"/>
        <v>2360</v>
      </c>
      <c r="D255" s="48">
        <f t="shared" si="24"/>
        <v>962</v>
      </c>
    </row>
    <row r="256" spans="1:4" ht="27.75" customHeight="1">
      <c r="A256" s="134" t="s">
        <v>735</v>
      </c>
      <c r="B256" s="34" t="s">
        <v>579</v>
      </c>
      <c r="C256" s="48">
        <f t="shared" si="24"/>
        <v>2360</v>
      </c>
      <c r="D256" s="48">
        <f t="shared" si="24"/>
        <v>962</v>
      </c>
    </row>
    <row r="257" spans="1:4" ht="27.75" customHeight="1">
      <c r="A257" s="135" t="s">
        <v>736</v>
      </c>
      <c r="B257" s="125" t="s">
        <v>382</v>
      </c>
      <c r="C257" s="126">
        <f t="shared" si="24"/>
        <v>2360</v>
      </c>
      <c r="D257" s="126">
        <f t="shared" si="24"/>
        <v>962</v>
      </c>
    </row>
    <row r="258" spans="1:4" ht="25.5">
      <c r="A258" s="133" t="s">
        <v>737</v>
      </c>
      <c r="B258" s="33" t="s">
        <v>612</v>
      </c>
      <c r="C258" s="46">
        <v>2360</v>
      </c>
      <c r="D258" s="46">
        <v>962</v>
      </c>
    </row>
    <row r="259" spans="1:4" ht="16.5" customHeight="1">
      <c r="A259" s="49"/>
      <c r="B259" s="75" t="s">
        <v>71</v>
      </c>
      <c r="C259" s="42">
        <f>C62+C94+C104</f>
        <v>93726.2</v>
      </c>
      <c r="D259" s="42">
        <f>D62+D94+D104</f>
        <v>18895.5</v>
      </c>
    </row>
    <row r="262" spans="1:4" ht="12" customHeight="1">
      <c r="A262" s="281"/>
      <c r="B262" s="281"/>
      <c r="C262" s="282"/>
      <c r="D262" s="282"/>
    </row>
    <row r="263" spans="1:4" ht="12" customHeight="1">
      <c r="A263" s="9"/>
      <c r="B263" s="9"/>
      <c r="C263" s="9"/>
      <c r="D263" s="9"/>
    </row>
    <row r="264" spans="1:4" ht="12" customHeight="1">
      <c r="A264" s="281"/>
      <c r="B264" s="281"/>
      <c r="C264" s="282"/>
      <c r="D264" s="282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88" t="s">
        <v>273</v>
      </c>
      <c r="B1" s="289"/>
      <c r="C1" s="289"/>
      <c r="D1" s="290"/>
      <c r="E1" s="290"/>
    </row>
    <row r="2" spans="1:5" ht="15" customHeight="1">
      <c r="A2" s="288" t="s">
        <v>219</v>
      </c>
      <c r="B2" s="289"/>
      <c r="C2" s="289"/>
      <c r="D2" s="290"/>
      <c r="E2" s="290"/>
    </row>
    <row r="3" spans="1:5" ht="15" customHeight="1">
      <c r="A3" s="288" t="s">
        <v>811</v>
      </c>
      <c r="B3" s="289"/>
      <c r="C3" s="289"/>
      <c r="D3" s="290"/>
      <c r="E3" s="290"/>
    </row>
    <row r="4" spans="1:6" ht="17.25" customHeight="1">
      <c r="A4" s="291" t="s">
        <v>274</v>
      </c>
      <c r="B4" s="292"/>
      <c r="C4" s="292"/>
      <c r="D4" s="292"/>
      <c r="E4" s="292"/>
      <c r="F4" s="97"/>
    </row>
    <row r="5" spans="1:6" ht="54" customHeight="1">
      <c r="A5" s="103" t="s">
        <v>15</v>
      </c>
      <c r="B5" s="104" t="s">
        <v>275</v>
      </c>
      <c r="C5" s="105" t="s">
        <v>155</v>
      </c>
      <c r="D5" s="105" t="s">
        <v>112</v>
      </c>
      <c r="E5" s="105" t="s">
        <v>209</v>
      </c>
      <c r="F5" s="97"/>
    </row>
    <row r="6" spans="1:8" ht="27" customHeight="1">
      <c r="A6" s="106" t="s">
        <v>276</v>
      </c>
      <c r="B6" s="107" t="s">
        <v>277</v>
      </c>
      <c r="C6" s="108">
        <f>SUM(C7)</f>
        <v>-5121.500000000015</v>
      </c>
      <c r="D6" s="108">
        <v>284</v>
      </c>
      <c r="E6" s="108">
        <f>SUM(E7)</f>
        <v>-29712.899999999994</v>
      </c>
      <c r="F6" s="17"/>
      <c r="G6" s="98"/>
      <c r="H6" s="99"/>
    </row>
    <row r="7" spans="1:7" ht="36" customHeight="1">
      <c r="A7" s="106" t="s">
        <v>278</v>
      </c>
      <c r="B7" s="107" t="s">
        <v>279</v>
      </c>
      <c r="C7" s="108">
        <f>SUM(C16)</f>
        <v>-5121.500000000015</v>
      </c>
      <c r="D7" s="108">
        <v>284</v>
      </c>
      <c r="E7" s="108">
        <f>SUM(E16)</f>
        <v>-29712.899999999994</v>
      </c>
      <c r="G7" s="99"/>
    </row>
    <row r="8" spans="1:6" ht="24" customHeight="1">
      <c r="A8" s="109" t="s">
        <v>280</v>
      </c>
      <c r="B8" s="20" t="s">
        <v>281</v>
      </c>
      <c r="C8" s="108">
        <f aca="true" t="shared" si="0" ref="C8:E10">SUM(C9)</f>
        <v>98847.70000000001</v>
      </c>
      <c r="D8" s="108">
        <f t="shared" si="0"/>
        <v>48608.399999999994</v>
      </c>
      <c r="E8" s="108">
        <f t="shared" si="0"/>
        <v>48608.399999999994</v>
      </c>
      <c r="F8" s="101"/>
    </row>
    <row r="9" spans="1:6" ht="22.5" customHeight="1">
      <c r="A9" s="109" t="s">
        <v>282</v>
      </c>
      <c r="B9" s="20" t="s">
        <v>283</v>
      </c>
      <c r="C9" s="110">
        <f t="shared" si="0"/>
        <v>98847.70000000001</v>
      </c>
      <c r="D9" s="110">
        <f t="shared" si="0"/>
        <v>48608.399999999994</v>
      </c>
      <c r="E9" s="110">
        <f t="shared" si="0"/>
        <v>48608.399999999994</v>
      </c>
      <c r="F9" s="100"/>
    </row>
    <row r="10" spans="1:7" ht="32.25" customHeight="1">
      <c r="A10" s="109" t="s">
        <v>284</v>
      </c>
      <c r="B10" s="20" t="s">
        <v>285</v>
      </c>
      <c r="C10" s="110">
        <f t="shared" si="0"/>
        <v>98847.70000000001</v>
      </c>
      <c r="D10" s="110">
        <f t="shared" si="0"/>
        <v>48608.399999999994</v>
      </c>
      <c r="E10" s="110">
        <f t="shared" si="0"/>
        <v>48608.399999999994</v>
      </c>
      <c r="G10" s="99"/>
    </row>
    <row r="11" spans="1:7" ht="42.75" customHeight="1">
      <c r="A11" s="109" t="s">
        <v>286</v>
      </c>
      <c r="B11" s="20" t="s">
        <v>287</v>
      </c>
      <c r="C11" s="110">
        <f>SUM(отчет!C60)</f>
        <v>98847.70000000001</v>
      </c>
      <c r="D11" s="110">
        <f>SUM(отчет!D60)</f>
        <v>48608.399999999994</v>
      </c>
      <c r="E11" s="110">
        <f>SUM(отчет!D60)</f>
        <v>48608.399999999994</v>
      </c>
      <c r="G11" s="99"/>
    </row>
    <row r="12" spans="1:7" ht="27" customHeight="1">
      <c r="A12" s="109" t="s">
        <v>288</v>
      </c>
      <c r="B12" s="20" t="s">
        <v>289</v>
      </c>
      <c r="C12" s="108">
        <f aca="true" t="shared" si="1" ref="C12:E14">SUM(C13)</f>
        <v>93726.2</v>
      </c>
      <c r="D12" s="108">
        <f t="shared" si="1"/>
        <v>0</v>
      </c>
      <c r="E12" s="108">
        <f t="shared" si="1"/>
        <v>18895.5</v>
      </c>
      <c r="G12" s="99"/>
    </row>
    <row r="13" spans="1:5" ht="27" customHeight="1">
      <c r="A13" s="109" t="s">
        <v>290</v>
      </c>
      <c r="B13" s="20" t="s">
        <v>291</v>
      </c>
      <c r="C13" s="110">
        <f t="shared" si="1"/>
        <v>93726.2</v>
      </c>
      <c r="D13" s="110">
        <f t="shared" si="1"/>
        <v>0</v>
      </c>
      <c r="E13" s="110">
        <f t="shared" si="1"/>
        <v>18895.5</v>
      </c>
    </row>
    <row r="14" spans="1:5" ht="33" customHeight="1">
      <c r="A14" s="109" t="s">
        <v>292</v>
      </c>
      <c r="B14" s="20" t="s">
        <v>293</v>
      </c>
      <c r="C14" s="110">
        <f t="shared" si="1"/>
        <v>93726.2</v>
      </c>
      <c r="D14" s="110">
        <f t="shared" si="1"/>
        <v>0</v>
      </c>
      <c r="E14" s="110">
        <f t="shared" si="1"/>
        <v>18895.5</v>
      </c>
    </row>
    <row r="15" spans="1:5" ht="42" customHeight="1">
      <c r="A15" s="109" t="s">
        <v>294</v>
      </c>
      <c r="B15" s="20" t="s">
        <v>295</v>
      </c>
      <c r="C15" s="110">
        <f>SUM(отчет!C259)</f>
        <v>93726.2</v>
      </c>
      <c r="D15" s="101"/>
      <c r="E15" s="110">
        <f>SUM(отчет!D259)</f>
        <v>18895.5</v>
      </c>
    </row>
    <row r="16" spans="1:5" ht="19.5" customHeight="1">
      <c r="A16" s="287" t="s">
        <v>296</v>
      </c>
      <c r="B16" s="287"/>
      <c r="C16" s="108">
        <f>SUM(C12-C8)</f>
        <v>-5121.500000000015</v>
      </c>
      <c r="D16" s="108">
        <f>SUM(D12-D8)</f>
        <v>-48608.399999999994</v>
      </c>
      <c r="E16" s="108">
        <f>SUM(E12-E8)</f>
        <v>-29712.899999999994</v>
      </c>
    </row>
    <row r="17" spans="2:5" ht="14.25" customHeight="1">
      <c r="B17" s="96"/>
      <c r="C17" s="102"/>
      <c r="E17" s="99"/>
    </row>
    <row r="18" spans="2:5" ht="27" customHeight="1">
      <c r="B18" s="96"/>
      <c r="C18" s="102"/>
      <c r="E18" s="99"/>
    </row>
    <row r="19" spans="1:5" ht="12.75">
      <c r="A19" s="281"/>
      <c r="B19" s="281"/>
      <c r="C19" s="281"/>
      <c r="D19" s="281"/>
      <c r="E19" s="286"/>
    </row>
    <row r="20" spans="1:4" ht="12.75">
      <c r="A20" s="9"/>
      <c r="B20" s="9"/>
      <c r="C20" s="9"/>
      <c r="D20" s="9"/>
    </row>
    <row r="21" spans="1:4" ht="12.75">
      <c r="A21" s="281"/>
      <c r="B21" s="281"/>
      <c r="C21" s="282"/>
      <c r="D21" s="282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98" t="s">
        <v>41</v>
      </c>
      <c r="B1" s="298"/>
      <c r="C1" s="298"/>
      <c r="D1" s="298"/>
    </row>
    <row r="2" spans="1:4" ht="48" customHeight="1">
      <c r="A2" s="303" t="s">
        <v>812</v>
      </c>
      <c r="B2" s="303"/>
      <c r="C2" s="303"/>
      <c r="D2" s="303"/>
    </row>
    <row r="3" spans="1:4" ht="15">
      <c r="A3" s="13"/>
      <c r="B3" s="13"/>
      <c r="C3" s="13"/>
      <c r="D3" s="13"/>
    </row>
    <row r="4" spans="1:4" ht="46.5" customHeight="1">
      <c r="A4" s="302" t="s">
        <v>5</v>
      </c>
      <c r="B4" s="302" t="s">
        <v>42</v>
      </c>
      <c r="C4" s="302" t="s">
        <v>229</v>
      </c>
      <c r="D4" s="302"/>
    </row>
    <row r="5" spans="1:4" ht="30.75" customHeight="1">
      <c r="A5" s="302"/>
      <c r="B5" s="302"/>
      <c r="C5" s="14" t="s">
        <v>43</v>
      </c>
      <c r="D5" s="14" t="s">
        <v>44</v>
      </c>
    </row>
    <row r="6" spans="1:4" ht="15">
      <c r="A6" s="30"/>
      <c r="B6" s="18"/>
      <c r="C6" s="19"/>
      <c r="D6" s="19"/>
    </row>
    <row r="7" spans="1:4" ht="15">
      <c r="A7" s="300" t="s">
        <v>45</v>
      </c>
      <c r="B7" s="301"/>
      <c r="C7" s="301"/>
      <c r="D7" s="301"/>
    </row>
    <row r="8" spans="1:4" ht="30">
      <c r="A8" s="22" t="s">
        <v>58</v>
      </c>
      <c r="B8" s="20"/>
      <c r="C8" s="16"/>
      <c r="D8" s="16"/>
    </row>
    <row r="9" spans="1:4" ht="15">
      <c r="A9" s="293" t="s">
        <v>72</v>
      </c>
      <c r="B9" s="23" t="s">
        <v>54</v>
      </c>
      <c r="C9" s="16">
        <v>1</v>
      </c>
      <c r="D9" s="16">
        <v>1</v>
      </c>
    </row>
    <row r="10" spans="1:4" ht="15">
      <c r="A10" s="294"/>
      <c r="B10" s="23" t="s">
        <v>435</v>
      </c>
      <c r="C10" s="16">
        <v>1</v>
      </c>
      <c r="D10" s="16">
        <v>1</v>
      </c>
    </row>
    <row r="11" spans="1:4" ht="15">
      <c r="A11" s="297" t="s">
        <v>59</v>
      </c>
      <c r="B11" s="297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06" t="s">
        <v>52</v>
      </c>
      <c r="B13" s="307"/>
      <c r="C13" s="307"/>
      <c r="D13" s="307"/>
    </row>
    <row r="14" spans="1:4" ht="30">
      <c r="A14" s="22" t="s">
        <v>58</v>
      </c>
      <c r="B14" s="21"/>
      <c r="C14" s="15"/>
      <c r="D14" s="15"/>
    </row>
    <row r="15" spans="1:4" ht="15">
      <c r="A15" s="80" t="s">
        <v>46</v>
      </c>
      <c r="B15" s="21" t="s">
        <v>53</v>
      </c>
      <c r="C15" s="16">
        <v>1</v>
      </c>
      <c r="D15" s="16">
        <v>1</v>
      </c>
    </row>
    <row r="16" spans="1:4" ht="15">
      <c r="A16" s="293" t="s">
        <v>47</v>
      </c>
      <c r="B16" s="21" t="s">
        <v>116</v>
      </c>
      <c r="C16" s="16">
        <v>1</v>
      </c>
      <c r="D16" s="16">
        <v>1</v>
      </c>
    </row>
    <row r="17" spans="1:4" ht="30" customHeight="1">
      <c r="A17" s="294"/>
      <c r="B17" s="21" t="s">
        <v>223</v>
      </c>
      <c r="C17" s="16">
        <v>1</v>
      </c>
      <c r="D17" s="16">
        <v>1</v>
      </c>
    </row>
    <row r="18" spans="1:4" ht="15">
      <c r="A18" s="293" t="s">
        <v>48</v>
      </c>
      <c r="B18" s="23" t="s">
        <v>436</v>
      </c>
      <c r="C18" s="16">
        <v>1</v>
      </c>
      <c r="D18" s="16">
        <v>1</v>
      </c>
    </row>
    <row r="19" spans="1:4" ht="15">
      <c r="A19" s="294"/>
      <c r="B19" s="23" t="s">
        <v>437</v>
      </c>
      <c r="C19" s="16">
        <v>1</v>
      </c>
      <c r="D19" s="16">
        <v>1</v>
      </c>
    </row>
    <row r="20" spans="1:4" ht="15">
      <c r="A20" s="293" t="s">
        <v>49</v>
      </c>
      <c r="B20" s="23" t="s">
        <v>54</v>
      </c>
      <c r="C20" s="16">
        <v>6</v>
      </c>
      <c r="D20" s="16">
        <v>5</v>
      </c>
    </row>
    <row r="21" spans="1:4" ht="15.75" customHeight="1">
      <c r="A21" s="295"/>
      <c r="B21" s="23" t="s">
        <v>55</v>
      </c>
      <c r="C21" s="16">
        <v>3</v>
      </c>
      <c r="D21" s="16">
        <v>3</v>
      </c>
    </row>
    <row r="22" spans="1:4" ht="15.75" customHeight="1">
      <c r="A22" s="296"/>
      <c r="B22" s="23" t="s">
        <v>435</v>
      </c>
      <c r="C22" s="16">
        <v>1</v>
      </c>
      <c r="D22" s="16">
        <v>1</v>
      </c>
    </row>
    <row r="23" spans="1:4" ht="15">
      <c r="A23" s="293" t="s">
        <v>50</v>
      </c>
      <c r="B23" s="23" t="s">
        <v>51</v>
      </c>
      <c r="C23" s="16">
        <v>1</v>
      </c>
      <c r="D23" s="16">
        <v>1</v>
      </c>
    </row>
    <row r="24" spans="1:4" ht="16.5" customHeight="1" hidden="1">
      <c r="A24" s="296"/>
      <c r="B24" s="139" t="s">
        <v>117</v>
      </c>
      <c r="C24" s="16">
        <v>0</v>
      </c>
      <c r="D24" s="16">
        <v>0</v>
      </c>
    </row>
    <row r="25" spans="1:4" ht="15">
      <c r="A25" s="297" t="s">
        <v>59</v>
      </c>
      <c r="B25" s="297"/>
      <c r="C25" s="16">
        <f>SUM(C15:C24)</f>
        <v>16</v>
      </c>
      <c r="D25" s="16">
        <f>SUM(D15:D24)</f>
        <v>15</v>
      </c>
    </row>
    <row r="26" spans="1:4" ht="15">
      <c r="A26" s="29"/>
      <c r="B26" s="25"/>
      <c r="C26" s="26"/>
      <c r="D26" s="26"/>
    </row>
    <row r="27" spans="1:4" ht="12.75">
      <c r="A27" s="304" t="s">
        <v>813</v>
      </c>
      <c r="B27" s="305"/>
      <c r="C27" s="305"/>
      <c r="D27" s="305"/>
    </row>
    <row r="28" spans="1:4" ht="12.75">
      <c r="A28" s="111"/>
      <c r="B28" s="112"/>
      <c r="C28" s="112"/>
      <c r="D28" s="112"/>
    </row>
    <row r="29" spans="1:4" ht="15">
      <c r="A29" s="24"/>
      <c r="B29" s="25"/>
      <c r="C29" s="26"/>
      <c r="D29" s="26"/>
    </row>
    <row r="30" spans="1:4" ht="12.75">
      <c r="A30" s="281"/>
      <c r="B30" s="281"/>
      <c r="C30" s="299"/>
      <c r="D30" s="299"/>
    </row>
    <row r="31" spans="1:4" ht="12.75">
      <c r="A31" s="9"/>
      <c r="B31" s="9"/>
      <c r="C31" s="9"/>
      <c r="D31" s="9"/>
    </row>
    <row r="32" spans="1:4" ht="12.75">
      <c r="A32" s="281"/>
      <c r="B32" s="281"/>
      <c r="C32" s="299"/>
      <c r="D32" s="299"/>
    </row>
    <row r="33" spans="1:4" ht="12.75">
      <c r="A33" s="17"/>
      <c r="B33" s="17"/>
      <c r="C33" s="17"/>
      <c r="D33" s="17"/>
    </row>
  </sheetData>
  <sheetProtection/>
  <mergeCells count="17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9:A10"/>
    <mergeCell ref="A20:A22"/>
    <mergeCell ref="A11:B11"/>
    <mergeCell ref="A25:B25"/>
    <mergeCell ref="A23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03">
      <selection activeCell="M121" sqref="M121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3.140625" style="0" customWidth="1"/>
    <col min="7" max="7" width="13.57421875" style="0" customWidth="1"/>
    <col min="8" max="8" width="10.140625" style="0" customWidth="1"/>
    <col min="9" max="9" width="10.7109375" style="0" customWidth="1"/>
    <col min="10" max="10" width="11.140625" style="0" customWidth="1"/>
    <col min="11" max="11" width="10.7109375" style="0" customWidth="1"/>
    <col min="12" max="12" width="17.421875" style="0" customWidth="1"/>
  </cols>
  <sheetData>
    <row r="1" spans="1:12" ht="15.75">
      <c r="A1" s="308" t="s">
        <v>111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5.75">
      <c r="A2" s="311" t="s">
        <v>814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ht="12.75" customHeight="1">
      <c r="L3" s="189" t="s">
        <v>356</v>
      </c>
    </row>
    <row r="4" spans="1:12" s="198" customFormat="1" ht="17.25" customHeight="1">
      <c r="A4" s="309" t="s">
        <v>73</v>
      </c>
      <c r="B4" s="310" t="s">
        <v>472</v>
      </c>
      <c r="C4" s="310" t="s">
        <v>74</v>
      </c>
      <c r="D4" s="310" t="s">
        <v>75</v>
      </c>
      <c r="E4" s="310" t="s">
        <v>76</v>
      </c>
      <c r="F4" s="309" t="s">
        <v>77</v>
      </c>
      <c r="G4" s="309"/>
      <c r="H4" s="309"/>
      <c r="I4" s="309"/>
      <c r="J4" s="309"/>
      <c r="K4" s="309"/>
      <c r="L4" s="309"/>
    </row>
    <row r="5" spans="1:12" s="198" customFormat="1" ht="12.75" customHeight="1">
      <c r="A5" s="309"/>
      <c r="B5" s="310"/>
      <c r="C5" s="310"/>
      <c r="D5" s="310"/>
      <c r="E5" s="310"/>
      <c r="F5" s="310" t="s">
        <v>78</v>
      </c>
      <c r="G5" s="310"/>
      <c r="H5" s="310"/>
      <c r="I5" s="310" t="s">
        <v>79</v>
      </c>
      <c r="J5" s="310"/>
      <c r="K5" s="310"/>
      <c r="L5" s="309"/>
    </row>
    <row r="6" spans="1:12" s="198" customFormat="1" ht="15.75" customHeight="1">
      <c r="A6" s="309"/>
      <c r="B6" s="310"/>
      <c r="C6" s="310"/>
      <c r="D6" s="310"/>
      <c r="E6" s="310"/>
      <c r="F6" s="310" t="s">
        <v>80</v>
      </c>
      <c r="G6" s="310" t="s">
        <v>81</v>
      </c>
      <c r="H6" s="310"/>
      <c r="I6" s="310" t="s">
        <v>80</v>
      </c>
      <c r="J6" s="310" t="s">
        <v>81</v>
      </c>
      <c r="K6" s="310"/>
      <c r="L6" s="309"/>
    </row>
    <row r="7" spans="1:12" s="198" customFormat="1" ht="41.25" customHeight="1">
      <c r="A7" s="309"/>
      <c r="B7" s="310"/>
      <c r="C7" s="310"/>
      <c r="D7" s="310"/>
      <c r="E7" s="310"/>
      <c r="F7" s="310"/>
      <c r="G7" s="52" t="s">
        <v>82</v>
      </c>
      <c r="H7" s="52" t="s">
        <v>83</v>
      </c>
      <c r="I7" s="310"/>
      <c r="J7" s="52" t="s">
        <v>82</v>
      </c>
      <c r="K7" s="52" t="s">
        <v>83</v>
      </c>
      <c r="L7" s="52" t="s">
        <v>84</v>
      </c>
    </row>
    <row r="8" spans="1:12" s="198" customFormat="1" ht="43.5" customHeight="1">
      <c r="A8" s="315" t="s">
        <v>471</v>
      </c>
      <c r="B8" s="316"/>
      <c r="C8" s="316"/>
      <c r="D8" s="316"/>
      <c r="E8" s="317"/>
      <c r="F8" s="225">
        <f>SUM(G8+H8)</f>
        <v>14291.46</v>
      </c>
      <c r="G8" s="225">
        <f>SUM(G9+G18)</f>
        <v>14291.46</v>
      </c>
      <c r="H8" s="225">
        <f>SUM(H9+H18)</f>
        <v>0</v>
      </c>
      <c r="I8" s="225">
        <f>SUM(J8+K8)</f>
        <v>109029.16</v>
      </c>
      <c r="J8" s="225">
        <f>SUM(J9+J18)</f>
        <v>109029.16</v>
      </c>
      <c r="K8" s="225">
        <f>SUM(K9+K18)</f>
        <v>0</v>
      </c>
      <c r="L8" s="225"/>
    </row>
    <row r="9" spans="1:12" s="198" customFormat="1" ht="62.25" customHeight="1">
      <c r="A9" s="226" t="s">
        <v>215</v>
      </c>
      <c r="B9" s="227" t="s">
        <v>216</v>
      </c>
      <c r="C9" s="228"/>
      <c r="D9" s="228"/>
      <c r="E9" s="228"/>
      <c r="F9" s="229">
        <f>G9+H9</f>
        <v>0</v>
      </c>
      <c r="G9" s="229">
        <f>G10</f>
        <v>0</v>
      </c>
      <c r="H9" s="229">
        <f>H10</f>
        <v>0</v>
      </c>
      <c r="I9" s="229">
        <f>J9+K9</f>
        <v>109029.16</v>
      </c>
      <c r="J9" s="229">
        <f>J10</f>
        <v>109029.16</v>
      </c>
      <c r="K9" s="229">
        <f>K10</f>
        <v>0</v>
      </c>
      <c r="L9" s="228"/>
    </row>
    <row r="10" spans="1:12" s="198" customFormat="1" ht="30.75" customHeight="1">
      <c r="A10" s="217" t="s">
        <v>413</v>
      </c>
      <c r="B10" s="200" t="s">
        <v>216</v>
      </c>
      <c r="C10" s="267" t="s">
        <v>749</v>
      </c>
      <c r="D10" s="52"/>
      <c r="E10" s="52"/>
      <c r="F10" s="201">
        <f aca="true" t="shared" si="0" ref="F10:K10">F11+F15</f>
        <v>0</v>
      </c>
      <c r="G10" s="201">
        <f t="shared" si="0"/>
        <v>0</v>
      </c>
      <c r="H10" s="201">
        <f t="shared" si="0"/>
        <v>0</v>
      </c>
      <c r="I10" s="201">
        <f t="shared" si="0"/>
        <v>109029.16</v>
      </c>
      <c r="J10" s="201">
        <f t="shared" si="0"/>
        <v>109029.16</v>
      </c>
      <c r="K10" s="201">
        <f t="shared" si="0"/>
        <v>0</v>
      </c>
      <c r="L10" s="52"/>
    </row>
    <row r="11" spans="1:12" s="198" customFormat="1" ht="12">
      <c r="A11" s="238" t="s">
        <v>261</v>
      </c>
      <c r="B11" s="239" t="s">
        <v>216</v>
      </c>
      <c r="C11" s="268" t="s">
        <v>749</v>
      </c>
      <c r="D11" s="240">
        <v>129</v>
      </c>
      <c r="E11" s="240">
        <v>213</v>
      </c>
      <c r="F11" s="241">
        <f aca="true" t="shared" si="1" ref="F11:K11">SUM(F13+F14)</f>
        <v>0</v>
      </c>
      <c r="G11" s="241">
        <f t="shared" si="1"/>
        <v>0</v>
      </c>
      <c r="H11" s="241">
        <f t="shared" si="1"/>
        <v>0</v>
      </c>
      <c r="I11" s="241">
        <f t="shared" si="1"/>
        <v>109029.16</v>
      </c>
      <c r="J11" s="241">
        <f t="shared" si="1"/>
        <v>109029.16</v>
      </c>
      <c r="K11" s="241">
        <f t="shared" si="1"/>
        <v>0</v>
      </c>
      <c r="L11" s="138"/>
    </row>
    <row r="12" spans="1:12" s="198" customFormat="1" ht="12">
      <c r="A12" s="219" t="s">
        <v>220</v>
      </c>
      <c r="B12" s="220"/>
      <c r="C12" s="269"/>
      <c r="D12" s="221"/>
      <c r="E12" s="221"/>
      <c r="F12" s="222"/>
      <c r="G12" s="222"/>
      <c r="H12" s="222"/>
      <c r="I12" s="222"/>
      <c r="J12" s="222"/>
      <c r="K12" s="222"/>
      <c r="L12" s="223"/>
    </row>
    <row r="13" spans="1:12" s="198" customFormat="1" ht="39" customHeight="1">
      <c r="A13" s="224" t="s">
        <v>815</v>
      </c>
      <c r="B13" s="220" t="s">
        <v>216</v>
      </c>
      <c r="C13" s="269" t="s">
        <v>749</v>
      </c>
      <c r="D13" s="221">
        <v>129</v>
      </c>
      <c r="E13" s="221">
        <v>213</v>
      </c>
      <c r="F13" s="222">
        <f>SUM(G13+H13)</f>
        <v>0</v>
      </c>
      <c r="G13" s="222">
        <v>0</v>
      </c>
      <c r="H13" s="222">
        <v>0</v>
      </c>
      <c r="I13" s="222">
        <f>SUM(J13+K13)</f>
        <v>109029.16</v>
      </c>
      <c r="J13" s="222">
        <v>109029.16</v>
      </c>
      <c r="K13" s="222">
        <v>0</v>
      </c>
      <c r="L13" s="223" t="s">
        <v>790</v>
      </c>
    </row>
    <row r="14" spans="1:12" s="198" customFormat="1" ht="24" hidden="1">
      <c r="A14" s="224" t="s">
        <v>468</v>
      </c>
      <c r="B14" s="220" t="s">
        <v>216</v>
      </c>
      <c r="C14" s="269" t="s">
        <v>749</v>
      </c>
      <c r="D14" s="221">
        <v>129</v>
      </c>
      <c r="E14" s="221">
        <v>213</v>
      </c>
      <c r="F14" s="222">
        <f>SUM(G14+H14)</f>
        <v>0</v>
      </c>
      <c r="G14" s="222">
        <v>0</v>
      </c>
      <c r="H14" s="222"/>
      <c r="I14" s="222">
        <f>SUM(J14+K14)</f>
        <v>0</v>
      </c>
      <c r="J14" s="222"/>
      <c r="K14" s="222"/>
      <c r="L14" s="223" t="s">
        <v>466</v>
      </c>
    </row>
    <row r="15" spans="1:12" s="198" customFormat="1" ht="16.5" customHeight="1" hidden="1">
      <c r="A15" s="238" t="s">
        <v>27</v>
      </c>
      <c r="B15" s="239" t="s">
        <v>216</v>
      </c>
      <c r="C15" s="268" t="s">
        <v>749</v>
      </c>
      <c r="D15" s="240">
        <v>244</v>
      </c>
      <c r="E15" s="240">
        <v>221</v>
      </c>
      <c r="F15" s="242">
        <f aca="true" t="shared" si="2" ref="F15:K15">SUM(F17)</f>
        <v>0</v>
      </c>
      <c r="G15" s="242">
        <f t="shared" si="2"/>
        <v>0</v>
      </c>
      <c r="H15" s="242">
        <f t="shared" si="2"/>
        <v>0</v>
      </c>
      <c r="I15" s="242">
        <f t="shared" si="2"/>
        <v>0</v>
      </c>
      <c r="J15" s="242">
        <f t="shared" si="2"/>
        <v>0</v>
      </c>
      <c r="K15" s="242">
        <f t="shared" si="2"/>
        <v>0</v>
      </c>
      <c r="L15" s="136"/>
    </row>
    <row r="16" spans="1:12" s="198" customFormat="1" ht="12.75" customHeight="1" hidden="1">
      <c r="A16" s="202" t="s">
        <v>87</v>
      </c>
      <c r="B16" s="203"/>
      <c r="C16" s="203"/>
      <c r="D16" s="203"/>
      <c r="E16" s="203"/>
      <c r="F16" s="194"/>
      <c r="G16" s="194"/>
      <c r="H16" s="194"/>
      <c r="I16" s="186"/>
      <c r="J16" s="186"/>
      <c r="K16" s="194"/>
      <c r="L16" s="82"/>
    </row>
    <row r="17" spans="1:12" s="198" customFormat="1" ht="39" customHeight="1" hidden="1">
      <c r="A17" s="195" t="s">
        <v>791</v>
      </c>
      <c r="B17" s="203" t="s">
        <v>216</v>
      </c>
      <c r="C17" s="270" t="s">
        <v>749</v>
      </c>
      <c r="D17" s="52">
        <v>244</v>
      </c>
      <c r="E17" s="52">
        <v>221</v>
      </c>
      <c r="F17" s="186">
        <f>SUM(G17+H17)</f>
        <v>0</v>
      </c>
      <c r="G17" s="186">
        <v>0</v>
      </c>
      <c r="H17" s="186">
        <v>0</v>
      </c>
      <c r="I17" s="204">
        <f>SUM(J17+K17)</f>
        <v>0</v>
      </c>
      <c r="J17" s="194">
        <v>0</v>
      </c>
      <c r="K17" s="186">
        <v>0</v>
      </c>
      <c r="L17" s="93" t="s">
        <v>458</v>
      </c>
    </row>
    <row r="18" spans="1:12" s="198" customFormat="1" ht="64.5" customHeight="1">
      <c r="A18" s="226" t="s">
        <v>455</v>
      </c>
      <c r="B18" s="227" t="s">
        <v>301</v>
      </c>
      <c r="C18" s="271"/>
      <c r="D18" s="228"/>
      <c r="E18" s="228"/>
      <c r="F18" s="229">
        <f>G18+H18</f>
        <v>14291.46</v>
      </c>
      <c r="G18" s="229">
        <f>SUM(G19)</f>
        <v>14291.46</v>
      </c>
      <c r="H18" s="229">
        <f>SUM(H19)</f>
        <v>0</v>
      </c>
      <c r="I18" s="229">
        <f>J18+K18</f>
        <v>0</v>
      </c>
      <c r="J18" s="229">
        <f>SUM(J19)</f>
        <v>0</v>
      </c>
      <c r="K18" s="229">
        <f>SUM(K19)</f>
        <v>0</v>
      </c>
      <c r="L18" s="228"/>
    </row>
    <row r="19" spans="1:12" s="207" customFormat="1" ht="45" customHeight="1">
      <c r="A19" s="216" t="s">
        <v>415</v>
      </c>
      <c r="B19" s="200" t="s">
        <v>301</v>
      </c>
      <c r="C19" s="267" t="s">
        <v>754</v>
      </c>
      <c r="D19" s="76"/>
      <c r="E19" s="76"/>
      <c r="F19" s="205">
        <f aca="true" t="shared" si="3" ref="F19:K19">SUM(F20+F24)</f>
        <v>14291.46</v>
      </c>
      <c r="G19" s="205">
        <f t="shared" si="3"/>
        <v>14291.46</v>
      </c>
      <c r="H19" s="205">
        <f t="shared" si="3"/>
        <v>0</v>
      </c>
      <c r="I19" s="205">
        <f t="shared" si="3"/>
        <v>0</v>
      </c>
      <c r="J19" s="205">
        <f t="shared" si="3"/>
        <v>0</v>
      </c>
      <c r="K19" s="205">
        <f t="shared" si="3"/>
        <v>0</v>
      </c>
      <c r="L19" s="206"/>
    </row>
    <row r="20" spans="1:12" s="198" customFormat="1" ht="12">
      <c r="A20" s="238" t="s">
        <v>261</v>
      </c>
      <c r="B20" s="239" t="s">
        <v>301</v>
      </c>
      <c r="C20" s="268" t="s">
        <v>754</v>
      </c>
      <c r="D20" s="240">
        <v>129</v>
      </c>
      <c r="E20" s="240">
        <v>213</v>
      </c>
      <c r="F20" s="241">
        <f aca="true" t="shared" si="4" ref="F20:K20">SUM(F22+F23)</f>
        <v>14291.46</v>
      </c>
      <c r="G20" s="241">
        <f t="shared" si="4"/>
        <v>14291.46</v>
      </c>
      <c r="H20" s="241">
        <f t="shared" si="4"/>
        <v>0</v>
      </c>
      <c r="I20" s="241">
        <f t="shared" si="4"/>
        <v>0</v>
      </c>
      <c r="J20" s="241">
        <f t="shared" si="4"/>
        <v>0</v>
      </c>
      <c r="K20" s="241">
        <f t="shared" si="4"/>
        <v>0</v>
      </c>
      <c r="L20" s="138"/>
    </row>
    <row r="21" spans="1:12" s="198" customFormat="1" ht="12">
      <c r="A21" s="219" t="s">
        <v>220</v>
      </c>
      <c r="B21" s="220"/>
      <c r="C21" s="269"/>
      <c r="D21" s="221"/>
      <c r="E21" s="221"/>
      <c r="F21" s="222"/>
      <c r="G21" s="222"/>
      <c r="H21" s="222"/>
      <c r="I21" s="222"/>
      <c r="J21" s="222"/>
      <c r="K21" s="222"/>
      <c r="L21" s="223"/>
    </row>
    <row r="22" spans="1:12" s="198" customFormat="1" ht="29.25" customHeight="1">
      <c r="A22" s="224" t="s">
        <v>816</v>
      </c>
      <c r="B22" s="220" t="s">
        <v>301</v>
      </c>
      <c r="C22" s="269" t="s">
        <v>754</v>
      </c>
      <c r="D22" s="221">
        <v>129</v>
      </c>
      <c r="E22" s="221">
        <v>213</v>
      </c>
      <c r="F22" s="222">
        <f>SUM(G22+H22)</f>
        <v>14291.46</v>
      </c>
      <c r="G22" s="222">
        <v>14291.46</v>
      </c>
      <c r="H22" s="222">
        <v>0</v>
      </c>
      <c r="I22" s="222">
        <f>SUM(J22+K22)</f>
        <v>0</v>
      </c>
      <c r="J22" s="222">
        <v>0</v>
      </c>
      <c r="K22" s="222">
        <v>0</v>
      </c>
      <c r="L22" s="275" t="s">
        <v>790</v>
      </c>
    </row>
    <row r="23" spans="1:12" s="198" customFormat="1" ht="24" hidden="1">
      <c r="A23" s="224" t="s">
        <v>468</v>
      </c>
      <c r="B23" s="220" t="s">
        <v>301</v>
      </c>
      <c r="C23" s="269" t="s">
        <v>754</v>
      </c>
      <c r="D23" s="221">
        <v>129</v>
      </c>
      <c r="E23" s="221">
        <v>213</v>
      </c>
      <c r="F23" s="222">
        <f>SUM(G23+H23)</f>
        <v>0</v>
      </c>
      <c r="G23" s="222">
        <v>0</v>
      </c>
      <c r="H23" s="222"/>
      <c r="I23" s="222">
        <f>SUM(J23+K23)</f>
        <v>0</v>
      </c>
      <c r="J23" s="222">
        <v>0</v>
      </c>
      <c r="K23" s="222">
        <v>0</v>
      </c>
      <c r="L23" s="276"/>
    </row>
    <row r="24" spans="1:12" s="198" customFormat="1" ht="26.25" customHeight="1" hidden="1">
      <c r="A24" s="140" t="s">
        <v>32</v>
      </c>
      <c r="B24" s="208" t="s">
        <v>301</v>
      </c>
      <c r="C24" s="272" t="s">
        <v>754</v>
      </c>
      <c r="D24" s="114">
        <v>244</v>
      </c>
      <c r="E24" s="114">
        <v>310</v>
      </c>
      <c r="F24" s="187">
        <f aca="true" t="shared" si="5" ref="F24:K24">SUM(F26)</f>
        <v>0</v>
      </c>
      <c r="G24" s="187">
        <f t="shared" si="5"/>
        <v>0</v>
      </c>
      <c r="H24" s="187">
        <f t="shared" si="5"/>
        <v>0</v>
      </c>
      <c r="I24" s="187">
        <f t="shared" si="5"/>
        <v>0</v>
      </c>
      <c r="J24" s="187">
        <f t="shared" si="5"/>
        <v>0</v>
      </c>
      <c r="K24" s="187">
        <f t="shared" si="5"/>
        <v>0</v>
      </c>
      <c r="L24" s="115"/>
    </row>
    <row r="25" spans="1:12" s="198" customFormat="1" ht="12.75" customHeight="1" hidden="1">
      <c r="A25" s="209" t="s">
        <v>302</v>
      </c>
      <c r="B25" s="210"/>
      <c r="C25" s="273"/>
      <c r="D25" s="116"/>
      <c r="E25" s="116"/>
      <c r="F25" s="188"/>
      <c r="G25" s="188"/>
      <c r="H25" s="188"/>
      <c r="I25" s="211"/>
      <c r="J25" s="188"/>
      <c r="K25" s="188"/>
      <c r="L25" s="117"/>
    </row>
    <row r="26" spans="1:12" s="198" customFormat="1" ht="39.75" customHeight="1" hidden="1">
      <c r="A26" s="243" t="s">
        <v>469</v>
      </c>
      <c r="B26" s="244" t="s">
        <v>301</v>
      </c>
      <c r="C26" s="274" t="s">
        <v>754</v>
      </c>
      <c r="D26" s="245">
        <v>244</v>
      </c>
      <c r="E26" s="245">
        <v>310</v>
      </c>
      <c r="F26" s="246">
        <f>SUM(G26+H26)</f>
        <v>0</v>
      </c>
      <c r="G26" s="246">
        <v>0</v>
      </c>
      <c r="H26" s="246">
        <v>0</v>
      </c>
      <c r="I26" s="247">
        <f>SUM(J26+K26)</f>
        <v>0</v>
      </c>
      <c r="J26" s="246">
        <v>0</v>
      </c>
      <c r="K26" s="246">
        <v>0</v>
      </c>
      <c r="L26" s="93" t="s">
        <v>470</v>
      </c>
    </row>
    <row r="27" spans="1:12" s="198" customFormat="1" ht="44.25" customHeight="1">
      <c r="A27" s="315" t="s">
        <v>473</v>
      </c>
      <c r="B27" s="316"/>
      <c r="C27" s="316"/>
      <c r="D27" s="316"/>
      <c r="E27" s="317"/>
      <c r="F27" s="225">
        <f>SUM(G27+H27)</f>
        <v>2525197.74</v>
      </c>
      <c r="G27" s="225">
        <f>SUM(G28+G60+G72+G95+G104)</f>
        <v>2525197.74</v>
      </c>
      <c r="H27" s="225">
        <f>SUM(H28+H60+H72+H95+H104)</f>
        <v>0</v>
      </c>
      <c r="I27" s="225">
        <f>SUM(J27+K27)</f>
        <v>39827.060000000005</v>
      </c>
      <c r="J27" s="225">
        <f>SUM(J28+J60+J72+J95+J104)</f>
        <v>37079.520000000004</v>
      </c>
      <c r="K27" s="225">
        <f>SUM(K28+K60+K72+K95+K104)</f>
        <v>2747.54</v>
      </c>
      <c r="L27" s="225"/>
    </row>
    <row r="28" spans="1:12" s="198" customFormat="1" ht="63.75" customHeight="1">
      <c r="A28" s="230" t="s">
        <v>456</v>
      </c>
      <c r="B28" s="231" t="s">
        <v>85</v>
      </c>
      <c r="C28" s="231"/>
      <c r="D28" s="231"/>
      <c r="E28" s="231"/>
      <c r="F28" s="229">
        <f>G28+H28</f>
        <v>42931.259999999995</v>
      </c>
      <c r="G28" s="229">
        <f>G29+G36+G53</f>
        <v>42931.259999999995</v>
      </c>
      <c r="H28" s="229">
        <f>H29+H36+H53</f>
        <v>0</v>
      </c>
      <c r="I28" s="229">
        <f>J28+K28</f>
        <v>39827.060000000005</v>
      </c>
      <c r="J28" s="229">
        <f>J29+J36+J53</f>
        <v>37079.520000000004</v>
      </c>
      <c r="K28" s="229">
        <f>K29+K36+K53</f>
        <v>2747.54</v>
      </c>
      <c r="L28" s="232"/>
    </row>
    <row r="29" spans="1:12" s="198" customFormat="1" ht="67.5" customHeight="1">
      <c r="A29" s="76" t="s">
        <v>416</v>
      </c>
      <c r="B29" s="200" t="s">
        <v>85</v>
      </c>
      <c r="C29" s="267" t="s">
        <v>758</v>
      </c>
      <c r="D29" s="52"/>
      <c r="E29" s="52"/>
      <c r="F29" s="201">
        <f>G29+H29</f>
        <v>3476.5</v>
      </c>
      <c r="G29" s="201">
        <f>G30+G33</f>
        <v>3476.5</v>
      </c>
      <c r="H29" s="201">
        <f>H30+H33</f>
        <v>0</v>
      </c>
      <c r="I29" s="201">
        <f>J29+K29</f>
        <v>0</v>
      </c>
      <c r="J29" s="201">
        <f>J30+J33</f>
        <v>0</v>
      </c>
      <c r="K29" s="201">
        <f>K30+K33</f>
        <v>0</v>
      </c>
      <c r="L29" s="93"/>
    </row>
    <row r="30" spans="1:12" s="198" customFormat="1" ht="12">
      <c r="A30" s="238" t="s">
        <v>261</v>
      </c>
      <c r="B30" s="239" t="s">
        <v>85</v>
      </c>
      <c r="C30" s="268" t="s">
        <v>758</v>
      </c>
      <c r="D30" s="240">
        <v>129</v>
      </c>
      <c r="E30" s="240">
        <v>213</v>
      </c>
      <c r="F30" s="241">
        <f>G30+H30</f>
        <v>3476.5</v>
      </c>
      <c r="G30" s="241">
        <f>SUM(G32)</f>
        <v>3476.5</v>
      </c>
      <c r="H30" s="241">
        <f>SUM(H32)</f>
        <v>0</v>
      </c>
      <c r="I30" s="241">
        <f>J30+K30</f>
        <v>0</v>
      </c>
      <c r="J30" s="241">
        <f>SUM(J32)</f>
        <v>0</v>
      </c>
      <c r="K30" s="241">
        <f>SUM(K32)</f>
        <v>0</v>
      </c>
      <c r="L30" s="138"/>
    </row>
    <row r="31" spans="1:12" s="198" customFormat="1" ht="12">
      <c r="A31" s="219" t="s">
        <v>220</v>
      </c>
      <c r="B31" s="220"/>
      <c r="C31" s="269"/>
      <c r="D31" s="221"/>
      <c r="E31" s="221"/>
      <c r="F31" s="222"/>
      <c r="G31" s="222"/>
      <c r="H31" s="222"/>
      <c r="I31" s="222"/>
      <c r="J31" s="222"/>
      <c r="K31" s="222"/>
      <c r="L31" s="223"/>
    </row>
    <row r="32" spans="1:12" s="198" customFormat="1" ht="27.75" customHeight="1">
      <c r="A32" s="224" t="s">
        <v>816</v>
      </c>
      <c r="B32" s="220" t="s">
        <v>85</v>
      </c>
      <c r="C32" s="269" t="s">
        <v>758</v>
      </c>
      <c r="D32" s="221">
        <v>129</v>
      </c>
      <c r="E32" s="221">
        <v>213</v>
      </c>
      <c r="F32" s="222">
        <f>SUM(G32+H32)</f>
        <v>3476.5</v>
      </c>
      <c r="G32" s="222">
        <v>3476.5</v>
      </c>
      <c r="H32" s="222">
        <v>0</v>
      </c>
      <c r="I32" s="222">
        <f>SUM(J32+K32)</f>
        <v>0</v>
      </c>
      <c r="J32" s="222">
        <v>0</v>
      </c>
      <c r="K32" s="222">
        <v>0</v>
      </c>
      <c r="L32" s="275" t="s">
        <v>790</v>
      </c>
    </row>
    <row r="33" spans="1:12" s="198" customFormat="1" ht="26.25" customHeight="1" hidden="1">
      <c r="A33" s="238" t="s">
        <v>27</v>
      </c>
      <c r="B33" s="248" t="s">
        <v>85</v>
      </c>
      <c r="C33" s="277" t="s">
        <v>758</v>
      </c>
      <c r="D33" s="249">
        <v>244</v>
      </c>
      <c r="E33" s="249">
        <v>221</v>
      </c>
      <c r="F33" s="242">
        <f>G33+H33</f>
        <v>0</v>
      </c>
      <c r="G33" s="242">
        <f>SUM(G35)</f>
        <v>0</v>
      </c>
      <c r="H33" s="242">
        <f>SUM(H35)</f>
        <v>0</v>
      </c>
      <c r="I33" s="250">
        <f>J33+K33</f>
        <v>0</v>
      </c>
      <c r="J33" s="250">
        <f>SUM(J35)</f>
        <v>0</v>
      </c>
      <c r="K33" s="250">
        <f>SUM(K35)</f>
        <v>0</v>
      </c>
      <c r="L33" s="95"/>
    </row>
    <row r="34" spans="1:12" s="198" customFormat="1" ht="15.75" customHeight="1" hidden="1">
      <c r="A34" s="202" t="s">
        <v>87</v>
      </c>
      <c r="B34" s="203"/>
      <c r="C34" s="203"/>
      <c r="D34" s="203"/>
      <c r="E34" s="203"/>
      <c r="F34" s="194"/>
      <c r="G34" s="194"/>
      <c r="H34" s="194"/>
      <c r="I34" s="186"/>
      <c r="J34" s="186"/>
      <c r="K34" s="194"/>
      <c r="L34" s="82"/>
    </row>
    <row r="35" spans="1:12" s="198" customFormat="1" ht="39.75" customHeight="1" hidden="1">
      <c r="A35" s="195" t="s">
        <v>475</v>
      </c>
      <c r="B35" s="203" t="s">
        <v>85</v>
      </c>
      <c r="C35" s="270" t="s">
        <v>758</v>
      </c>
      <c r="D35" s="52">
        <v>244</v>
      </c>
      <c r="E35" s="52">
        <v>221</v>
      </c>
      <c r="F35" s="194">
        <f>SUM(G35+H35)</f>
        <v>0</v>
      </c>
      <c r="G35" s="194">
        <v>0</v>
      </c>
      <c r="H35" s="186">
        <v>0</v>
      </c>
      <c r="I35" s="204">
        <f>SUM(J35+K35)</f>
        <v>0</v>
      </c>
      <c r="J35" s="186">
        <v>0</v>
      </c>
      <c r="K35" s="186">
        <v>0</v>
      </c>
      <c r="L35" s="93" t="s">
        <v>474</v>
      </c>
    </row>
    <row r="36" spans="1:12" s="198" customFormat="1" ht="51.75" customHeight="1">
      <c r="A36" s="212" t="s">
        <v>461</v>
      </c>
      <c r="B36" s="200" t="s">
        <v>85</v>
      </c>
      <c r="C36" s="200" t="s">
        <v>759</v>
      </c>
      <c r="D36" s="200"/>
      <c r="E36" s="200"/>
      <c r="F36" s="213">
        <f>G36+H36</f>
        <v>39454.759999999995</v>
      </c>
      <c r="G36" s="213">
        <f>G37+G41+G46</f>
        <v>39454.759999999995</v>
      </c>
      <c r="H36" s="213">
        <f>H37+H41+H46</f>
        <v>0</v>
      </c>
      <c r="I36" s="213">
        <f>J36+K36</f>
        <v>10332.54</v>
      </c>
      <c r="J36" s="213">
        <f>J37+J41+J46+J50</f>
        <v>7585</v>
      </c>
      <c r="K36" s="213">
        <f>K37+K41+K46+K50</f>
        <v>2747.54</v>
      </c>
      <c r="L36" s="94"/>
    </row>
    <row r="37" spans="1:12" s="198" customFormat="1" ht="12">
      <c r="A37" s="238" t="s">
        <v>261</v>
      </c>
      <c r="B37" s="239" t="s">
        <v>85</v>
      </c>
      <c r="C37" s="268" t="s">
        <v>759</v>
      </c>
      <c r="D37" s="240">
        <v>129</v>
      </c>
      <c r="E37" s="240">
        <v>213</v>
      </c>
      <c r="F37" s="241">
        <f aca="true" t="shared" si="6" ref="F37:K37">SUM(F39+F40)</f>
        <v>25321.75</v>
      </c>
      <c r="G37" s="241">
        <f t="shared" si="6"/>
        <v>25321.75</v>
      </c>
      <c r="H37" s="241">
        <f t="shared" si="6"/>
        <v>0</v>
      </c>
      <c r="I37" s="241">
        <f t="shared" si="6"/>
        <v>0</v>
      </c>
      <c r="J37" s="241">
        <f t="shared" si="6"/>
        <v>0</v>
      </c>
      <c r="K37" s="241">
        <f t="shared" si="6"/>
        <v>0</v>
      </c>
      <c r="L37" s="138"/>
    </row>
    <row r="38" spans="1:12" s="198" customFormat="1" ht="12">
      <c r="A38" s="219" t="s">
        <v>220</v>
      </c>
      <c r="B38" s="220"/>
      <c r="C38" s="269"/>
      <c r="D38" s="221"/>
      <c r="E38" s="221"/>
      <c r="F38" s="222"/>
      <c r="G38" s="222"/>
      <c r="H38" s="222"/>
      <c r="I38" s="222"/>
      <c r="J38" s="222"/>
      <c r="K38" s="222"/>
      <c r="L38" s="223"/>
    </row>
    <row r="39" spans="1:12" s="198" customFormat="1" ht="18" customHeight="1" hidden="1">
      <c r="A39" s="224" t="s">
        <v>467</v>
      </c>
      <c r="B39" s="220" t="s">
        <v>85</v>
      </c>
      <c r="C39" s="269" t="s">
        <v>759</v>
      </c>
      <c r="D39" s="221">
        <v>129</v>
      </c>
      <c r="E39" s="221">
        <v>213</v>
      </c>
      <c r="F39" s="222">
        <f>SUM(G39+H39)</f>
        <v>0</v>
      </c>
      <c r="G39" s="222">
        <v>0</v>
      </c>
      <c r="H39" s="222">
        <v>0</v>
      </c>
      <c r="I39" s="222">
        <f>SUM(J39+K39)</f>
        <v>0</v>
      </c>
      <c r="J39" s="222">
        <v>0</v>
      </c>
      <c r="K39" s="222">
        <v>0</v>
      </c>
      <c r="L39" s="312" t="s">
        <v>790</v>
      </c>
    </row>
    <row r="40" spans="1:12" s="198" customFormat="1" ht="24">
      <c r="A40" s="224" t="s">
        <v>816</v>
      </c>
      <c r="B40" s="220" t="s">
        <v>85</v>
      </c>
      <c r="C40" s="269" t="s">
        <v>759</v>
      </c>
      <c r="D40" s="221">
        <v>129</v>
      </c>
      <c r="E40" s="221">
        <v>213</v>
      </c>
      <c r="F40" s="222">
        <f>SUM(G40+H40)</f>
        <v>25321.75</v>
      </c>
      <c r="G40" s="222">
        <v>25321.75</v>
      </c>
      <c r="H40" s="222"/>
      <c r="I40" s="222">
        <f>SUM(J40+K40)</f>
        <v>0</v>
      </c>
      <c r="J40" s="222">
        <v>0</v>
      </c>
      <c r="K40" s="222">
        <v>0</v>
      </c>
      <c r="L40" s="313"/>
    </row>
    <row r="41" spans="1:12" s="214" customFormat="1" ht="18" customHeight="1">
      <c r="A41" s="251" t="s">
        <v>27</v>
      </c>
      <c r="B41" s="239" t="s">
        <v>85</v>
      </c>
      <c r="C41" s="239" t="s">
        <v>759</v>
      </c>
      <c r="D41" s="239" t="s">
        <v>303</v>
      </c>
      <c r="E41" s="239" t="s">
        <v>86</v>
      </c>
      <c r="F41" s="241">
        <f>G41+H41</f>
        <v>4318.8</v>
      </c>
      <c r="G41" s="241">
        <f>G43+G44+G45</f>
        <v>4318.8</v>
      </c>
      <c r="H41" s="241">
        <f>H43+H44+H45</f>
        <v>0</v>
      </c>
      <c r="I41" s="241">
        <f>J41+K41</f>
        <v>5546</v>
      </c>
      <c r="J41" s="241">
        <f>J43+J44+J45</f>
        <v>5546</v>
      </c>
      <c r="K41" s="241">
        <f>K43+K44+K45</f>
        <v>0</v>
      </c>
      <c r="L41" s="137"/>
    </row>
    <row r="42" spans="1:12" s="198" customFormat="1" ht="12.75" customHeight="1">
      <c r="A42" s="202" t="s">
        <v>87</v>
      </c>
      <c r="B42" s="203"/>
      <c r="C42" s="203"/>
      <c r="D42" s="203"/>
      <c r="E42" s="203"/>
      <c r="F42" s="194"/>
      <c r="G42" s="194"/>
      <c r="H42" s="194"/>
      <c r="I42" s="186"/>
      <c r="J42" s="186"/>
      <c r="K42" s="194"/>
      <c r="L42" s="82"/>
    </row>
    <row r="43" spans="1:12" s="198" customFormat="1" ht="50.25" customHeight="1">
      <c r="A43" s="195" t="s">
        <v>817</v>
      </c>
      <c r="B43" s="203" t="s">
        <v>85</v>
      </c>
      <c r="C43" s="203" t="s">
        <v>759</v>
      </c>
      <c r="D43" s="203" t="s">
        <v>303</v>
      </c>
      <c r="E43" s="203" t="s">
        <v>86</v>
      </c>
      <c r="F43" s="194">
        <f>SUM(G43+H43)</f>
        <v>4318.8</v>
      </c>
      <c r="G43" s="194">
        <v>4318.8</v>
      </c>
      <c r="H43" s="194">
        <v>0</v>
      </c>
      <c r="I43" s="186">
        <f>SUM(J43+K43)</f>
        <v>0</v>
      </c>
      <c r="J43" s="186">
        <v>0</v>
      </c>
      <c r="K43" s="194">
        <v>0</v>
      </c>
      <c r="L43" s="278" t="s">
        <v>818</v>
      </c>
    </row>
    <row r="44" spans="1:12" s="198" customFormat="1" ht="39.75" customHeight="1" hidden="1">
      <c r="A44" s="195" t="s">
        <v>476</v>
      </c>
      <c r="B44" s="203" t="s">
        <v>85</v>
      </c>
      <c r="C44" s="203" t="s">
        <v>759</v>
      </c>
      <c r="D44" s="203" t="s">
        <v>303</v>
      </c>
      <c r="E44" s="203" t="s">
        <v>86</v>
      </c>
      <c r="F44" s="194">
        <f>SUM(G44+H44)</f>
        <v>0</v>
      </c>
      <c r="G44" s="194">
        <v>0</v>
      </c>
      <c r="H44" s="194">
        <v>0</v>
      </c>
      <c r="I44" s="186">
        <f>SUM(J44+K44)</f>
        <v>0</v>
      </c>
      <c r="J44" s="186">
        <v>0</v>
      </c>
      <c r="K44" s="194">
        <v>0</v>
      </c>
      <c r="L44" s="82" t="s">
        <v>457</v>
      </c>
    </row>
    <row r="45" spans="1:12" s="198" customFormat="1" ht="48" customHeight="1">
      <c r="A45" s="215" t="s">
        <v>819</v>
      </c>
      <c r="B45" s="203" t="s">
        <v>85</v>
      </c>
      <c r="C45" s="203" t="s">
        <v>759</v>
      </c>
      <c r="D45" s="203" t="s">
        <v>303</v>
      </c>
      <c r="E45" s="203" t="s">
        <v>86</v>
      </c>
      <c r="F45" s="194">
        <f>SUM(G45+H45)</f>
        <v>0</v>
      </c>
      <c r="G45" s="194">
        <v>0</v>
      </c>
      <c r="H45" s="194">
        <v>0</v>
      </c>
      <c r="I45" s="186">
        <f>SUM(J45+K45)</f>
        <v>5546</v>
      </c>
      <c r="J45" s="186">
        <v>5546</v>
      </c>
      <c r="K45" s="194">
        <v>0</v>
      </c>
      <c r="L45" s="82" t="s">
        <v>462</v>
      </c>
    </row>
    <row r="46" spans="1:12" s="214" customFormat="1" ht="18" customHeight="1">
      <c r="A46" s="251" t="s">
        <v>28</v>
      </c>
      <c r="B46" s="239" t="s">
        <v>85</v>
      </c>
      <c r="C46" s="239" t="s">
        <v>759</v>
      </c>
      <c r="D46" s="239" t="s">
        <v>303</v>
      </c>
      <c r="E46" s="239" t="s">
        <v>221</v>
      </c>
      <c r="F46" s="242">
        <f>G46+H46</f>
        <v>9814.21</v>
      </c>
      <c r="G46" s="242">
        <f>G48+G49</f>
        <v>9814.21</v>
      </c>
      <c r="H46" s="242">
        <f>H48+H49</f>
        <v>0</v>
      </c>
      <c r="I46" s="242">
        <f>J46+K46</f>
        <v>2747.54</v>
      </c>
      <c r="J46" s="242">
        <f>J48+J49</f>
        <v>0</v>
      </c>
      <c r="K46" s="242">
        <f>K48+K49</f>
        <v>2747.54</v>
      </c>
      <c r="L46" s="140"/>
    </row>
    <row r="47" spans="1:12" s="198" customFormat="1" ht="12.75" customHeight="1">
      <c r="A47" s="215" t="s">
        <v>220</v>
      </c>
      <c r="B47" s="203"/>
      <c r="C47" s="203"/>
      <c r="D47" s="203"/>
      <c r="E47" s="203"/>
      <c r="F47" s="194"/>
      <c r="G47" s="194"/>
      <c r="H47" s="194"/>
      <c r="I47" s="186"/>
      <c r="J47" s="186"/>
      <c r="K47" s="194"/>
      <c r="L47" s="82"/>
    </row>
    <row r="48" spans="1:12" s="198" customFormat="1" ht="64.5" customHeight="1">
      <c r="A48" s="195" t="s">
        <v>477</v>
      </c>
      <c r="B48" s="203" t="s">
        <v>85</v>
      </c>
      <c r="C48" s="203" t="s">
        <v>759</v>
      </c>
      <c r="D48" s="203" t="s">
        <v>303</v>
      </c>
      <c r="E48" s="203" t="s">
        <v>221</v>
      </c>
      <c r="F48" s="194">
        <f>SUM(G48+H48)</f>
        <v>0</v>
      </c>
      <c r="G48" s="194">
        <v>0</v>
      </c>
      <c r="H48" s="194">
        <v>0</v>
      </c>
      <c r="I48" s="186">
        <f>SUM(J48+K48)</f>
        <v>2747.54</v>
      </c>
      <c r="J48" s="186">
        <v>0</v>
      </c>
      <c r="K48" s="194">
        <v>2747.54</v>
      </c>
      <c r="L48" s="82" t="s">
        <v>355</v>
      </c>
    </row>
    <row r="49" spans="1:12" s="198" customFormat="1" ht="74.25" customHeight="1">
      <c r="A49" s="233" t="s">
        <v>820</v>
      </c>
      <c r="B49" s="203" t="s">
        <v>85</v>
      </c>
      <c r="C49" s="203" t="s">
        <v>759</v>
      </c>
      <c r="D49" s="203" t="s">
        <v>303</v>
      </c>
      <c r="E49" s="203" t="s">
        <v>221</v>
      </c>
      <c r="F49" s="194">
        <f>SUM(G49+H49)</f>
        <v>9814.21</v>
      </c>
      <c r="G49" s="194">
        <v>9814.21</v>
      </c>
      <c r="H49" s="194">
        <v>0</v>
      </c>
      <c r="I49" s="186">
        <f>SUM(J49+K49)</f>
        <v>0</v>
      </c>
      <c r="J49" s="186">
        <v>0</v>
      </c>
      <c r="K49" s="194">
        <v>0</v>
      </c>
      <c r="L49" s="82" t="s">
        <v>821</v>
      </c>
    </row>
    <row r="50" spans="1:12" s="214" customFormat="1" ht="18" customHeight="1">
      <c r="A50" s="251" t="s">
        <v>30</v>
      </c>
      <c r="B50" s="239" t="s">
        <v>85</v>
      </c>
      <c r="C50" s="239" t="s">
        <v>759</v>
      </c>
      <c r="D50" s="239" t="s">
        <v>755</v>
      </c>
      <c r="E50" s="239" t="s">
        <v>792</v>
      </c>
      <c r="F50" s="242">
        <f>G50+H50</f>
        <v>0</v>
      </c>
      <c r="G50" s="242">
        <f>G52</f>
        <v>0</v>
      </c>
      <c r="H50" s="242">
        <f>H52</f>
        <v>0</v>
      </c>
      <c r="I50" s="242">
        <f>J50+K50</f>
        <v>2039</v>
      </c>
      <c r="J50" s="242">
        <f>J52</f>
        <v>2039</v>
      </c>
      <c r="K50" s="242">
        <f>K52</f>
        <v>0</v>
      </c>
      <c r="L50" s="140"/>
    </row>
    <row r="51" spans="1:12" s="198" customFormat="1" ht="12.75" customHeight="1">
      <c r="A51" s="215" t="s">
        <v>220</v>
      </c>
      <c r="B51" s="203"/>
      <c r="C51" s="203"/>
      <c r="D51" s="203"/>
      <c r="E51" s="203"/>
      <c r="F51" s="194"/>
      <c r="G51" s="194"/>
      <c r="H51" s="194"/>
      <c r="I51" s="186"/>
      <c r="J51" s="186"/>
      <c r="K51" s="194"/>
      <c r="L51" s="82"/>
    </row>
    <row r="52" spans="1:12" s="198" customFormat="1" ht="48.75" customHeight="1">
      <c r="A52" s="195" t="s">
        <v>793</v>
      </c>
      <c r="B52" s="203" t="s">
        <v>85</v>
      </c>
      <c r="C52" s="203" t="s">
        <v>759</v>
      </c>
      <c r="D52" s="203" t="s">
        <v>755</v>
      </c>
      <c r="E52" s="203" t="s">
        <v>792</v>
      </c>
      <c r="F52" s="194">
        <f>SUM(G52+H52)</f>
        <v>0</v>
      </c>
      <c r="G52" s="194">
        <v>0</v>
      </c>
      <c r="H52" s="194">
        <v>0</v>
      </c>
      <c r="I52" s="186">
        <f>SUM(J52+K52)</f>
        <v>2039</v>
      </c>
      <c r="J52" s="186">
        <v>2039</v>
      </c>
      <c r="K52" s="194">
        <v>0</v>
      </c>
      <c r="L52" s="82" t="s">
        <v>794</v>
      </c>
    </row>
    <row r="53" spans="1:12" s="198" customFormat="1" ht="39.75" customHeight="1">
      <c r="A53" s="212" t="s">
        <v>463</v>
      </c>
      <c r="B53" s="200" t="s">
        <v>85</v>
      </c>
      <c r="C53" s="200" t="s">
        <v>761</v>
      </c>
      <c r="D53" s="203"/>
      <c r="E53" s="203"/>
      <c r="F53" s="199">
        <f>F54+F57</f>
        <v>0</v>
      </c>
      <c r="G53" s="199">
        <f>G54+G57</f>
        <v>0</v>
      </c>
      <c r="H53" s="199">
        <f>H54+H57</f>
        <v>0</v>
      </c>
      <c r="I53" s="199">
        <f>I54+I57</f>
        <v>29494.52</v>
      </c>
      <c r="J53" s="199">
        <f>J54+J57</f>
        <v>29494.52</v>
      </c>
      <c r="K53" s="199">
        <f>K54+K57</f>
        <v>0</v>
      </c>
      <c r="L53" s="82"/>
    </row>
    <row r="54" spans="1:12" s="198" customFormat="1" ht="12">
      <c r="A54" s="238" t="s">
        <v>261</v>
      </c>
      <c r="B54" s="239" t="s">
        <v>85</v>
      </c>
      <c r="C54" s="268" t="s">
        <v>761</v>
      </c>
      <c r="D54" s="240">
        <v>129</v>
      </c>
      <c r="E54" s="240">
        <v>213</v>
      </c>
      <c r="F54" s="241">
        <f>G54+H54</f>
        <v>0</v>
      </c>
      <c r="G54" s="241">
        <f>SUM(G56)</f>
        <v>0</v>
      </c>
      <c r="H54" s="241">
        <f>SUM(H56)</f>
        <v>0</v>
      </c>
      <c r="I54" s="241">
        <f>J54+K54</f>
        <v>28798.25</v>
      </c>
      <c r="J54" s="241">
        <f>SUM(J56)</f>
        <v>28798.25</v>
      </c>
      <c r="K54" s="241">
        <f>SUM(K56)</f>
        <v>0</v>
      </c>
      <c r="L54" s="138"/>
    </row>
    <row r="55" spans="1:12" s="198" customFormat="1" ht="12">
      <c r="A55" s="219" t="s">
        <v>220</v>
      </c>
      <c r="B55" s="220"/>
      <c r="C55" s="269"/>
      <c r="D55" s="221"/>
      <c r="E55" s="221"/>
      <c r="F55" s="222"/>
      <c r="G55" s="222"/>
      <c r="H55" s="222"/>
      <c r="I55" s="222"/>
      <c r="J55" s="222"/>
      <c r="K55" s="222"/>
      <c r="L55" s="223"/>
    </row>
    <row r="56" spans="1:12" s="198" customFormat="1" ht="40.5" customHeight="1">
      <c r="A56" s="224" t="s">
        <v>822</v>
      </c>
      <c r="B56" s="220" t="s">
        <v>85</v>
      </c>
      <c r="C56" s="269" t="s">
        <v>761</v>
      </c>
      <c r="D56" s="221">
        <v>129</v>
      </c>
      <c r="E56" s="221">
        <v>213</v>
      </c>
      <c r="F56" s="222">
        <f>SUM(G56+H56)</f>
        <v>0</v>
      </c>
      <c r="G56" s="222">
        <v>0</v>
      </c>
      <c r="H56" s="222">
        <v>0</v>
      </c>
      <c r="I56" s="222">
        <f>SUM(J56+K56)</f>
        <v>28798.25</v>
      </c>
      <c r="J56" s="222">
        <v>28798.25</v>
      </c>
      <c r="K56" s="222">
        <v>0</v>
      </c>
      <c r="L56" s="223" t="s">
        <v>790</v>
      </c>
    </row>
    <row r="57" spans="1:12" s="198" customFormat="1" ht="18" customHeight="1">
      <c r="A57" s="238" t="s">
        <v>27</v>
      </c>
      <c r="B57" s="239" t="s">
        <v>85</v>
      </c>
      <c r="C57" s="268" t="s">
        <v>761</v>
      </c>
      <c r="D57" s="240">
        <v>244</v>
      </c>
      <c r="E57" s="240">
        <v>221</v>
      </c>
      <c r="F57" s="241">
        <f>G57+H57</f>
        <v>0</v>
      </c>
      <c r="G57" s="241">
        <f>SUM(G59)</f>
        <v>0</v>
      </c>
      <c r="H57" s="241">
        <f>SUM(H59)</f>
        <v>0</v>
      </c>
      <c r="I57" s="241">
        <f>J57+K57</f>
        <v>696.27</v>
      </c>
      <c r="J57" s="241">
        <f>SUM(J59)</f>
        <v>696.27</v>
      </c>
      <c r="K57" s="241">
        <f>SUM(K59)</f>
        <v>0</v>
      </c>
      <c r="L57" s="335"/>
    </row>
    <row r="58" spans="1:12" s="198" customFormat="1" ht="12.75" customHeight="1">
      <c r="A58" s="77" t="s">
        <v>220</v>
      </c>
      <c r="B58" s="203"/>
      <c r="C58" s="270"/>
      <c r="D58" s="52"/>
      <c r="E58" s="52"/>
      <c r="F58" s="186"/>
      <c r="G58" s="186"/>
      <c r="H58" s="186"/>
      <c r="I58" s="204"/>
      <c r="J58" s="186"/>
      <c r="K58" s="186"/>
      <c r="L58" s="93"/>
    </row>
    <row r="59" spans="1:12" s="198" customFormat="1" ht="39" customHeight="1">
      <c r="A59" s="195" t="s">
        <v>823</v>
      </c>
      <c r="B59" s="203" t="s">
        <v>85</v>
      </c>
      <c r="C59" s="270" t="s">
        <v>761</v>
      </c>
      <c r="D59" s="52">
        <v>244</v>
      </c>
      <c r="E59" s="52">
        <v>221</v>
      </c>
      <c r="F59" s="186">
        <f>SUM(G59+H59)</f>
        <v>0</v>
      </c>
      <c r="G59" s="186">
        <v>0</v>
      </c>
      <c r="H59" s="186">
        <v>0</v>
      </c>
      <c r="I59" s="204">
        <f>SUM(J59+K59)</f>
        <v>696.27</v>
      </c>
      <c r="J59" s="186">
        <v>696.27</v>
      </c>
      <c r="K59" s="186">
        <v>0</v>
      </c>
      <c r="L59" s="93" t="s">
        <v>824</v>
      </c>
    </row>
    <row r="60" spans="1:12" s="198" customFormat="1" ht="24.75" customHeight="1">
      <c r="A60" s="230" t="s">
        <v>34</v>
      </c>
      <c r="B60" s="231" t="s">
        <v>62</v>
      </c>
      <c r="C60" s="231"/>
      <c r="D60" s="231"/>
      <c r="E60" s="231"/>
      <c r="F60" s="229">
        <f>G60+H60</f>
        <v>512400.5</v>
      </c>
      <c r="G60" s="229">
        <f>G61+G65</f>
        <v>512400.5</v>
      </c>
      <c r="H60" s="229">
        <f>H61+H65</f>
        <v>0</v>
      </c>
      <c r="I60" s="229">
        <f>J60+K60</f>
        <v>0</v>
      </c>
      <c r="J60" s="229">
        <f>J61+J65</f>
        <v>0</v>
      </c>
      <c r="K60" s="229">
        <f>K61+K65</f>
        <v>0</v>
      </c>
      <c r="L60" s="232"/>
    </row>
    <row r="61" spans="1:12" s="198" customFormat="1" ht="36" customHeight="1">
      <c r="A61" s="76" t="s">
        <v>420</v>
      </c>
      <c r="B61" s="200" t="s">
        <v>62</v>
      </c>
      <c r="C61" s="267" t="s">
        <v>765</v>
      </c>
      <c r="D61" s="52"/>
      <c r="E61" s="52"/>
      <c r="F61" s="201">
        <f>G61+H61</f>
        <v>246000</v>
      </c>
      <c r="G61" s="201">
        <f>G62</f>
        <v>246000</v>
      </c>
      <c r="H61" s="201">
        <f>H62</f>
        <v>0</v>
      </c>
      <c r="I61" s="201">
        <f>J61+K61</f>
        <v>0</v>
      </c>
      <c r="J61" s="201">
        <f>J62</f>
        <v>0</v>
      </c>
      <c r="K61" s="201">
        <f>K62</f>
        <v>0</v>
      </c>
      <c r="L61" s="93"/>
    </row>
    <row r="62" spans="1:12" s="198" customFormat="1" ht="12">
      <c r="A62" s="238" t="s">
        <v>795</v>
      </c>
      <c r="B62" s="239" t="s">
        <v>62</v>
      </c>
      <c r="C62" s="268" t="s">
        <v>765</v>
      </c>
      <c r="D62" s="240">
        <v>244</v>
      </c>
      <c r="E62" s="240">
        <v>226</v>
      </c>
      <c r="F62" s="241">
        <f>G62+H62</f>
        <v>246000</v>
      </c>
      <c r="G62" s="241">
        <f>SUM(G64)</f>
        <v>246000</v>
      </c>
      <c r="H62" s="241">
        <f>SUM(H64)</f>
        <v>0</v>
      </c>
      <c r="I62" s="241">
        <f>J62+K62</f>
        <v>0</v>
      </c>
      <c r="J62" s="241">
        <f>SUM(J64)</f>
        <v>0</v>
      </c>
      <c r="K62" s="241">
        <f>SUM(K64)</f>
        <v>0</v>
      </c>
      <c r="L62" s="138"/>
    </row>
    <row r="63" spans="1:12" s="198" customFormat="1" ht="12">
      <c r="A63" s="219" t="s">
        <v>220</v>
      </c>
      <c r="B63" s="220"/>
      <c r="C63" s="269"/>
      <c r="D63" s="221"/>
      <c r="E63" s="221"/>
      <c r="F63" s="222"/>
      <c r="G63" s="222"/>
      <c r="H63" s="222"/>
      <c r="I63" s="222"/>
      <c r="J63" s="222"/>
      <c r="K63" s="222"/>
      <c r="L63" s="223"/>
    </row>
    <row r="64" spans="1:12" s="198" customFormat="1" ht="80.25" customHeight="1">
      <c r="A64" s="224" t="s">
        <v>825</v>
      </c>
      <c r="B64" s="220" t="s">
        <v>62</v>
      </c>
      <c r="C64" s="269" t="s">
        <v>765</v>
      </c>
      <c r="D64" s="221">
        <v>244</v>
      </c>
      <c r="E64" s="221">
        <v>226</v>
      </c>
      <c r="F64" s="222">
        <f>SUM(G64+H64)</f>
        <v>246000</v>
      </c>
      <c r="G64" s="222">
        <v>246000</v>
      </c>
      <c r="H64" s="222">
        <v>0</v>
      </c>
      <c r="I64" s="222">
        <f>SUM(J64+K64)</f>
        <v>0</v>
      </c>
      <c r="J64" s="222">
        <v>0</v>
      </c>
      <c r="K64" s="222">
        <v>0</v>
      </c>
      <c r="L64" s="223" t="s">
        <v>826</v>
      </c>
    </row>
    <row r="65" spans="1:12" s="198" customFormat="1" ht="54.75" customHeight="1">
      <c r="A65" s="76" t="s">
        <v>421</v>
      </c>
      <c r="B65" s="200" t="s">
        <v>62</v>
      </c>
      <c r="C65" s="267" t="s">
        <v>766</v>
      </c>
      <c r="D65" s="52"/>
      <c r="E65" s="52"/>
      <c r="F65" s="201">
        <f>G65+H65</f>
        <v>266400.5</v>
      </c>
      <c r="G65" s="201">
        <f>G66+G69</f>
        <v>266400.5</v>
      </c>
      <c r="H65" s="201">
        <f>H66+H69</f>
        <v>0</v>
      </c>
      <c r="I65" s="201">
        <f>J65+K65</f>
        <v>0</v>
      </c>
      <c r="J65" s="201">
        <f>J66+J69</f>
        <v>0</v>
      </c>
      <c r="K65" s="201">
        <f>K66+K69</f>
        <v>0</v>
      </c>
      <c r="L65" s="93"/>
    </row>
    <row r="66" spans="1:12" s="198" customFormat="1" ht="12">
      <c r="A66" s="238" t="s">
        <v>795</v>
      </c>
      <c r="B66" s="239" t="s">
        <v>62</v>
      </c>
      <c r="C66" s="268" t="s">
        <v>766</v>
      </c>
      <c r="D66" s="240">
        <v>244</v>
      </c>
      <c r="E66" s="240">
        <v>226</v>
      </c>
      <c r="F66" s="241">
        <f>G66+H66</f>
        <v>196400.5</v>
      </c>
      <c r="G66" s="241">
        <f>SUM(G68)</f>
        <v>196400.5</v>
      </c>
      <c r="H66" s="241">
        <f>SUM(H68)</f>
        <v>0</v>
      </c>
      <c r="I66" s="241">
        <f>J66+K66</f>
        <v>0</v>
      </c>
      <c r="J66" s="241">
        <f>SUM(J68)</f>
        <v>0</v>
      </c>
      <c r="K66" s="241">
        <f>SUM(K68)</f>
        <v>0</v>
      </c>
      <c r="L66" s="138"/>
    </row>
    <row r="67" spans="1:12" s="198" customFormat="1" ht="12">
      <c r="A67" s="219" t="s">
        <v>220</v>
      </c>
      <c r="B67" s="220"/>
      <c r="C67" s="269"/>
      <c r="D67" s="221"/>
      <c r="E67" s="221"/>
      <c r="F67" s="222"/>
      <c r="G67" s="222"/>
      <c r="H67" s="222"/>
      <c r="I67" s="222"/>
      <c r="J67" s="222"/>
      <c r="K67" s="222"/>
      <c r="L67" s="223"/>
    </row>
    <row r="68" spans="1:12" s="198" customFormat="1" ht="75.75" customHeight="1">
      <c r="A68" s="224" t="s">
        <v>827</v>
      </c>
      <c r="B68" s="220" t="s">
        <v>62</v>
      </c>
      <c r="C68" s="269" t="s">
        <v>766</v>
      </c>
      <c r="D68" s="221">
        <v>244</v>
      </c>
      <c r="E68" s="221">
        <v>226</v>
      </c>
      <c r="F68" s="222">
        <f>SUM(G68+H68)</f>
        <v>196400.5</v>
      </c>
      <c r="G68" s="222">
        <v>196400.5</v>
      </c>
      <c r="H68" s="222">
        <v>0</v>
      </c>
      <c r="I68" s="222">
        <f>SUM(J68+K68)</f>
        <v>0</v>
      </c>
      <c r="J68" s="222">
        <v>0</v>
      </c>
      <c r="K68" s="222">
        <v>0</v>
      </c>
      <c r="L68" s="223" t="s">
        <v>828</v>
      </c>
    </row>
    <row r="69" spans="1:12" s="198" customFormat="1" ht="12">
      <c r="A69" s="238" t="s">
        <v>30</v>
      </c>
      <c r="B69" s="239" t="s">
        <v>62</v>
      </c>
      <c r="C69" s="268" t="s">
        <v>766</v>
      </c>
      <c r="D69" s="240">
        <v>244</v>
      </c>
      <c r="E69" s="240">
        <v>290</v>
      </c>
      <c r="F69" s="241">
        <f>G69+H69</f>
        <v>70000</v>
      </c>
      <c r="G69" s="241">
        <f>SUM(G71)</f>
        <v>70000</v>
      </c>
      <c r="H69" s="241">
        <f>SUM(H71)</f>
        <v>0</v>
      </c>
      <c r="I69" s="241">
        <f>J69+K69</f>
        <v>0</v>
      </c>
      <c r="J69" s="241">
        <f>SUM(J71)</f>
        <v>0</v>
      </c>
      <c r="K69" s="241">
        <f>SUM(K71)</f>
        <v>0</v>
      </c>
      <c r="L69" s="138"/>
    </row>
    <row r="70" spans="1:12" s="198" customFormat="1" ht="12">
      <c r="A70" s="219" t="s">
        <v>220</v>
      </c>
      <c r="B70" s="220"/>
      <c r="C70" s="269"/>
      <c r="D70" s="221"/>
      <c r="E70" s="221"/>
      <c r="F70" s="222"/>
      <c r="G70" s="222"/>
      <c r="H70" s="222"/>
      <c r="I70" s="222"/>
      <c r="J70" s="222"/>
      <c r="K70" s="222"/>
      <c r="L70" s="223"/>
    </row>
    <row r="71" spans="1:12" s="198" customFormat="1" ht="75.75" customHeight="1">
      <c r="A71" s="224" t="s">
        <v>829</v>
      </c>
      <c r="B71" s="220" t="s">
        <v>62</v>
      </c>
      <c r="C71" s="269" t="s">
        <v>766</v>
      </c>
      <c r="D71" s="221">
        <v>244</v>
      </c>
      <c r="E71" s="221">
        <v>290</v>
      </c>
      <c r="F71" s="222">
        <f>SUM(G71+H71)</f>
        <v>70000</v>
      </c>
      <c r="G71" s="222">
        <v>70000</v>
      </c>
      <c r="H71" s="222">
        <v>0</v>
      </c>
      <c r="I71" s="222">
        <f>SUM(J71+K71)</f>
        <v>0</v>
      </c>
      <c r="J71" s="222">
        <v>0</v>
      </c>
      <c r="K71" s="222">
        <v>0</v>
      </c>
      <c r="L71" s="223" t="s">
        <v>828</v>
      </c>
    </row>
    <row r="72" spans="1:12" s="198" customFormat="1" ht="18" customHeight="1">
      <c r="A72" s="230" t="s">
        <v>67</v>
      </c>
      <c r="B72" s="231" t="s">
        <v>304</v>
      </c>
      <c r="C72" s="231"/>
      <c r="D72" s="231"/>
      <c r="E72" s="231"/>
      <c r="F72" s="229">
        <f>G72+H72</f>
        <v>1285865.98</v>
      </c>
      <c r="G72" s="229">
        <f>G73+G83+G88</f>
        <v>1285865.98</v>
      </c>
      <c r="H72" s="229">
        <f>H73+H83+H88</f>
        <v>0</v>
      </c>
      <c r="I72" s="229">
        <f>J72+K72</f>
        <v>0</v>
      </c>
      <c r="J72" s="229">
        <f>J73+J83+J88</f>
        <v>0</v>
      </c>
      <c r="K72" s="229">
        <f>K73+K83+K88</f>
        <v>0</v>
      </c>
      <c r="L72" s="232"/>
    </row>
    <row r="73" spans="1:12" s="198" customFormat="1" ht="36" customHeight="1">
      <c r="A73" s="76" t="s">
        <v>318</v>
      </c>
      <c r="B73" s="200" t="s">
        <v>304</v>
      </c>
      <c r="C73" s="267" t="s">
        <v>773</v>
      </c>
      <c r="D73" s="52"/>
      <c r="E73" s="52"/>
      <c r="F73" s="201">
        <f>G73+H73</f>
        <v>80800</v>
      </c>
      <c r="G73" s="201">
        <f>G74+G77+G80</f>
        <v>80800</v>
      </c>
      <c r="H73" s="201">
        <f>H74+H77+H80</f>
        <v>0</v>
      </c>
      <c r="I73" s="201">
        <f>J73+K73</f>
        <v>0</v>
      </c>
      <c r="J73" s="201">
        <f>J74+J77+J80</f>
        <v>0</v>
      </c>
      <c r="K73" s="201">
        <f>K74+K77+K80</f>
        <v>0</v>
      </c>
      <c r="L73" s="93"/>
    </row>
    <row r="74" spans="1:12" s="198" customFormat="1" ht="12">
      <c r="A74" s="238" t="s">
        <v>795</v>
      </c>
      <c r="B74" s="239" t="s">
        <v>304</v>
      </c>
      <c r="C74" s="268" t="s">
        <v>773</v>
      </c>
      <c r="D74" s="240">
        <v>244</v>
      </c>
      <c r="E74" s="240">
        <v>226</v>
      </c>
      <c r="F74" s="241">
        <f>G74+H74</f>
        <v>22400</v>
      </c>
      <c r="G74" s="241">
        <f>SUM(G76)</f>
        <v>22400</v>
      </c>
      <c r="H74" s="241">
        <f>SUM(H76)</f>
        <v>0</v>
      </c>
      <c r="I74" s="241">
        <f>J74+K74</f>
        <v>0</v>
      </c>
      <c r="J74" s="241">
        <f>SUM(J76)</f>
        <v>0</v>
      </c>
      <c r="K74" s="241">
        <f>SUM(K76)</f>
        <v>0</v>
      </c>
      <c r="L74" s="138"/>
    </row>
    <row r="75" spans="1:12" s="198" customFormat="1" ht="12">
      <c r="A75" s="219" t="s">
        <v>220</v>
      </c>
      <c r="B75" s="220"/>
      <c r="C75" s="269"/>
      <c r="D75" s="221"/>
      <c r="E75" s="221"/>
      <c r="F75" s="222"/>
      <c r="G75" s="222"/>
      <c r="H75" s="222"/>
      <c r="I75" s="222"/>
      <c r="J75" s="222"/>
      <c r="K75" s="222"/>
      <c r="L75" s="223"/>
    </row>
    <row r="76" spans="1:12" s="198" customFormat="1" ht="45" customHeight="1">
      <c r="A76" s="224" t="s">
        <v>830</v>
      </c>
      <c r="B76" s="220" t="s">
        <v>304</v>
      </c>
      <c r="C76" s="269" t="s">
        <v>773</v>
      </c>
      <c r="D76" s="221">
        <v>244</v>
      </c>
      <c r="E76" s="221">
        <v>226</v>
      </c>
      <c r="F76" s="222">
        <f>SUM(G76+H76)</f>
        <v>22400</v>
      </c>
      <c r="G76" s="222">
        <v>22400</v>
      </c>
      <c r="H76" s="222">
        <v>0</v>
      </c>
      <c r="I76" s="222">
        <f>SUM(J76+K76)</f>
        <v>0</v>
      </c>
      <c r="J76" s="222">
        <v>0</v>
      </c>
      <c r="K76" s="222">
        <v>0</v>
      </c>
      <c r="L76" s="223" t="s">
        <v>831</v>
      </c>
    </row>
    <row r="77" spans="1:12" s="198" customFormat="1" ht="12">
      <c r="A77" s="238" t="s">
        <v>32</v>
      </c>
      <c r="B77" s="239" t="s">
        <v>304</v>
      </c>
      <c r="C77" s="268" t="s">
        <v>773</v>
      </c>
      <c r="D77" s="240">
        <v>244</v>
      </c>
      <c r="E77" s="240">
        <v>310</v>
      </c>
      <c r="F77" s="241">
        <f>G77+H77</f>
        <v>37400</v>
      </c>
      <c r="G77" s="241">
        <f>SUM(G79)</f>
        <v>37400</v>
      </c>
      <c r="H77" s="241">
        <f>SUM(H79)</f>
        <v>0</v>
      </c>
      <c r="I77" s="241">
        <f>J77+K77</f>
        <v>0</v>
      </c>
      <c r="J77" s="241">
        <f>SUM(J79)</f>
        <v>0</v>
      </c>
      <c r="K77" s="241">
        <f>SUM(K79)</f>
        <v>0</v>
      </c>
      <c r="L77" s="138"/>
    </row>
    <row r="78" spans="1:12" s="198" customFormat="1" ht="12">
      <c r="A78" s="219" t="s">
        <v>220</v>
      </c>
      <c r="B78" s="220"/>
      <c r="C78" s="269"/>
      <c r="D78" s="221"/>
      <c r="E78" s="221"/>
      <c r="F78" s="222"/>
      <c r="G78" s="222"/>
      <c r="H78" s="222"/>
      <c r="I78" s="222"/>
      <c r="J78" s="222"/>
      <c r="K78" s="222"/>
      <c r="L78" s="223"/>
    </row>
    <row r="79" spans="1:12" s="198" customFormat="1" ht="47.25" customHeight="1">
      <c r="A79" s="224" t="s">
        <v>832</v>
      </c>
      <c r="B79" s="220" t="s">
        <v>304</v>
      </c>
      <c r="C79" s="269" t="s">
        <v>773</v>
      </c>
      <c r="D79" s="221">
        <v>244</v>
      </c>
      <c r="E79" s="221">
        <v>310</v>
      </c>
      <c r="F79" s="222">
        <f>SUM(G79+H79)</f>
        <v>37400</v>
      </c>
      <c r="G79" s="222">
        <v>37400</v>
      </c>
      <c r="H79" s="222">
        <v>0</v>
      </c>
      <c r="I79" s="222">
        <f>SUM(J79+K79)</f>
        <v>0</v>
      </c>
      <c r="J79" s="222">
        <v>0</v>
      </c>
      <c r="K79" s="222">
        <v>0</v>
      </c>
      <c r="L79" s="223" t="s">
        <v>831</v>
      </c>
    </row>
    <row r="80" spans="1:12" s="198" customFormat="1" ht="12">
      <c r="A80" s="238" t="s">
        <v>33</v>
      </c>
      <c r="B80" s="239" t="s">
        <v>304</v>
      </c>
      <c r="C80" s="268" t="s">
        <v>773</v>
      </c>
      <c r="D80" s="240">
        <v>244</v>
      </c>
      <c r="E80" s="240">
        <v>340</v>
      </c>
      <c r="F80" s="241">
        <f>G80+H80</f>
        <v>21000</v>
      </c>
      <c r="G80" s="241">
        <f>SUM(G82)</f>
        <v>21000</v>
      </c>
      <c r="H80" s="241">
        <f>SUM(H82)</f>
        <v>0</v>
      </c>
      <c r="I80" s="241">
        <f>J80+K80</f>
        <v>0</v>
      </c>
      <c r="J80" s="241">
        <f>SUM(J82)</f>
        <v>0</v>
      </c>
      <c r="K80" s="241">
        <f>SUM(K82)</f>
        <v>0</v>
      </c>
      <c r="L80" s="138"/>
    </row>
    <row r="81" spans="1:12" s="198" customFormat="1" ht="12">
      <c r="A81" s="219" t="s">
        <v>220</v>
      </c>
      <c r="B81" s="220"/>
      <c r="C81" s="269"/>
      <c r="D81" s="221"/>
      <c r="E81" s="221"/>
      <c r="F81" s="222"/>
      <c r="G81" s="222"/>
      <c r="H81" s="222"/>
      <c r="I81" s="222"/>
      <c r="J81" s="222"/>
      <c r="K81" s="222"/>
      <c r="L81" s="223"/>
    </row>
    <row r="82" spans="1:12" s="198" customFormat="1" ht="60" customHeight="1">
      <c r="A82" s="224" t="s">
        <v>833</v>
      </c>
      <c r="B82" s="220" t="s">
        <v>304</v>
      </c>
      <c r="C82" s="269" t="s">
        <v>773</v>
      </c>
      <c r="D82" s="221">
        <v>244</v>
      </c>
      <c r="E82" s="221">
        <v>340</v>
      </c>
      <c r="F82" s="222">
        <f>SUM(G82+H82)</f>
        <v>21000</v>
      </c>
      <c r="G82" s="222">
        <v>21000</v>
      </c>
      <c r="H82" s="222">
        <v>0</v>
      </c>
      <c r="I82" s="222">
        <f>SUM(J82+K82)</f>
        <v>0</v>
      </c>
      <c r="J82" s="222">
        <v>0</v>
      </c>
      <c r="K82" s="222">
        <v>0</v>
      </c>
      <c r="L82" s="223" t="s">
        <v>831</v>
      </c>
    </row>
    <row r="83" spans="1:12" s="198" customFormat="1" ht="51" customHeight="1">
      <c r="A83" s="76" t="s">
        <v>68</v>
      </c>
      <c r="B83" s="200" t="s">
        <v>304</v>
      </c>
      <c r="C83" s="267" t="s">
        <v>775</v>
      </c>
      <c r="D83" s="52"/>
      <c r="E83" s="52"/>
      <c r="F83" s="201">
        <f>G83+H83</f>
        <v>1134505.71</v>
      </c>
      <c r="G83" s="201">
        <f>G84</f>
        <v>1134505.71</v>
      </c>
      <c r="H83" s="201">
        <f>H84</f>
        <v>0</v>
      </c>
      <c r="I83" s="201">
        <f>J83+K83</f>
        <v>0</v>
      </c>
      <c r="J83" s="201">
        <f>J84</f>
        <v>0</v>
      </c>
      <c r="K83" s="201">
        <f>K84</f>
        <v>0</v>
      </c>
      <c r="L83" s="93"/>
    </row>
    <row r="84" spans="1:12" s="198" customFormat="1" ht="12">
      <c r="A84" s="238" t="s">
        <v>795</v>
      </c>
      <c r="B84" s="239" t="s">
        <v>304</v>
      </c>
      <c r="C84" s="268" t="s">
        <v>775</v>
      </c>
      <c r="D84" s="240">
        <v>244</v>
      </c>
      <c r="E84" s="240">
        <v>226</v>
      </c>
      <c r="F84" s="241">
        <f>G84+H84</f>
        <v>1134505.71</v>
      </c>
      <c r="G84" s="241">
        <f>SUM(G86+G87)</f>
        <v>1134505.71</v>
      </c>
      <c r="H84" s="241">
        <f>SUM(H86+H87)</f>
        <v>0</v>
      </c>
      <c r="I84" s="241">
        <f>J84+K84</f>
        <v>0</v>
      </c>
      <c r="J84" s="241">
        <f>SUM(J86+J87)</f>
        <v>0</v>
      </c>
      <c r="K84" s="241">
        <f>SUM(K86+K87)</f>
        <v>0</v>
      </c>
      <c r="L84" s="138"/>
    </row>
    <row r="85" spans="1:12" s="198" customFormat="1" ht="12">
      <c r="A85" s="219" t="s">
        <v>220</v>
      </c>
      <c r="B85" s="220"/>
      <c r="C85" s="269"/>
      <c r="D85" s="221"/>
      <c r="E85" s="221"/>
      <c r="F85" s="222"/>
      <c r="G85" s="222"/>
      <c r="H85" s="222"/>
      <c r="I85" s="222"/>
      <c r="J85" s="222"/>
      <c r="K85" s="222"/>
      <c r="L85" s="223"/>
    </row>
    <row r="86" spans="1:12" s="198" customFormat="1" ht="57" customHeight="1">
      <c r="A86" s="224" t="s">
        <v>796</v>
      </c>
      <c r="B86" s="220" t="s">
        <v>304</v>
      </c>
      <c r="C86" s="269" t="s">
        <v>775</v>
      </c>
      <c r="D86" s="221">
        <v>244</v>
      </c>
      <c r="E86" s="221">
        <v>226</v>
      </c>
      <c r="F86" s="222">
        <f>SUM(G86+H86)</f>
        <v>438055.01</v>
      </c>
      <c r="G86" s="222">
        <v>438055.01</v>
      </c>
      <c r="H86" s="222">
        <v>0</v>
      </c>
      <c r="I86" s="222">
        <f>SUM(J86+K86)</f>
        <v>0</v>
      </c>
      <c r="J86" s="222">
        <v>0</v>
      </c>
      <c r="K86" s="222">
        <v>0</v>
      </c>
      <c r="L86" s="223" t="s">
        <v>834</v>
      </c>
    </row>
    <row r="87" spans="1:12" s="198" customFormat="1" ht="55.5" customHeight="1">
      <c r="A87" s="224" t="s">
        <v>835</v>
      </c>
      <c r="B87" s="220" t="s">
        <v>304</v>
      </c>
      <c r="C87" s="269" t="s">
        <v>775</v>
      </c>
      <c r="D87" s="221">
        <v>244</v>
      </c>
      <c r="E87" s="221">
        <v>226</v>
      </c>
      <c r="F87" s="222">
        <f>SUM(G87+H87)</f>
        <v>696450.7</v>
      </c>
      <c r="G87" s="222">
        <v>696450.7</v>
      </c>
      <c r="H87" s="222">
        <v>0</v>
      </c>
      <c r="I87" s="222">
        <f>SUM(J87+K87)</f>
        <v>0</v>
      </c>
      <c r="J87" s="222">
        <v>0</v>
      </c>
      <c r="K87" s="222">
        <v>0</v>
      </c>
      <c r="L87" s="223" t="s">
        <v>836</v>
      </c>
    </row>
    <row r="88" spans="1:12" s="198" customFormat="1" ht="51" customHeight="1">
      <c r="A88" s="76" t="s">
        <v>427</v>
      </c>
      <c r="B88" s="200" t="s">
        <v>304</v>
      </c>
      <c r="C88" s="267" t="s">
        <v>776</v>
      </c>
      <c r="D88" s="52"/>
      <c r="E88" s="52"/>
      <c r="F88" s="201">
        <f>G88+H88</f>
        <v>70560.27</v>
      </c>
      <c r="G88" s="201">
        <f>G89+G92</f>
        <v>70560.27</v>
      </c>
      <c r="H88" s="201">
        <f>H89+H92</f>
        <v>0</v>
      </c>
      <c r="I88" s="201">
        <f>J88+K88</f>
        <v>0</v>
      </c>
      <c r="J88" s="201">
        <f>J89+J92</f>
        <v>0</v>
      </c>
      <c r="K88" s="201">
        <f>K89+K92</f>
        <v>0</v>
      </c>
      <c r="L88" s="93"/>
    </row>
    <row r="89" spans="1:12" s="198" customFormat="1" ht="12">
      <c r="A89" s="238" t="s">
        <v>795</v>
      </c>
      <c r="B89" s="239" t="s">
        <v>304</v>
      </c>
      <c r="C89" s="268" t="s">
        <v>776</v>
      </c>
      <c r="D89" s="240">
        <v>244</v>
      </c>
      <c r="E89" s="240">
        <v>226</v>
      </c>
      <c r="F89" s="241">
        <f>G89+H89</f>
        <v>4830.27</v>
      </c>
      <c r="G89" s="241">
        <f>SUM(G91)</f>
        <v>4830.27</v>
      </c>
      <c r="H89" s="241">
        <f>SUM(H91)</f>
        <v>0</v>
      </c>
      <c r="I89" s="241">
        <f>J89+K89</f>
        <v>0</v>
      </c>
      <c r="J89" s="241">
        <f>SUM(J91)</f>
        <v>0</v>
      </c>
      <c r="K89" s="241">
        <f>SUM(K91)</f>
        <v>0</v>
      </c>
      <c r="L89" s="138"/>
    </row>
    <row r="90" spans="1:12" s="198" customFormat="1" ht="12">
      <c r="A90" s="219" t="s">
        <v>220</v>
      </c>
      <c r="B90" s="220"/>
      <c r="C90" s="269"/>
      <c r="D90" s="221"/>
      <c r="E90" s="221"/>
      <c r="F90" s="222"/>
      <c r="G90" s="222"/>
      <c r="H90" s="222"/>
      <c r="I90" s="222"/>
      <c r="J90" s="222"/>
      <c r="K90" s="222"/>
      <c r="L90" s="223"/>
    </row>
    <row r="91" spans="1:12" s="198" customFormat="1" ht="57" customHeight="1">
      <c r="A91" s="224" t="s">
        <v>837</v>
      </c>
      <c r="B91" s="220" t="s">
        <v>304</v>
      </c>
      <c r="C91" s="269" t="s">
        <v>776</v>
      </c>
      <c r="D91" s="221">
        <v>244</v>
      </c>
      <c r="E91" s="221">
        <v>226</v>
      </c>
      <c r="F91" s="222">
        <f>SUM(G91+H91)</f>
        <v>4830.27</v>
      </c>
      <c r="G91" s="222">
        <v>4830.27</v>
      </c>
      <c r="H91" s="222">
        <v>0</v>
      </c>
      <c r="I91" s="222">
        <f>SUM(J91+K91)</f>
        <v>0</v>
      </c>
      <c r="J91" s="222">
        <v>0</v>
      </c>
      <c r="K91" s="222">
        <v>0</v>
      </c>
      <c r="L91" s="223" t="s">
        <v>838</v>
      </c>
    </row>
    <row r="92" spans="1:12" s="198" customFormat="1" ht="12">
      <c r="A92" s="238" t="s">
        <v>32</v>
      </c>
      <c r="B92" s="239" t="s">
        <v>304</v>
      </c>
      <c r="C92" s="268" t="s">
        <v>776</v>
      </c>
      <c r="D92" s="240">
        <v>244</v>
      </c>
      <c r="E92" s="240">
        <v>310</v>
      </c>
      <c r="F92" s="241">
        <f>G92+H92</f>
        <v>65730</v>
      </c>
      <c r="G92" s="241">
        <f>SUM(G94)</f>
        <v>65730</v>
      </c>
      <c r="H92" s="241">
        <f>SUM(H94)</f>
        <v>0</v>
      </c>
      <c r="I92" s="241">
        <f>J92+K92</f>
        <v>0</v>
      </c>
      <c r="J92" s="241">
        <f>SUM(J94)</f>
        <v>0</v>
      </c>
      <c r="K92" s="241">
        <f>SUM(K94)</f>
        <v>0</v>
      </c>
      <c r="L92" s="138"/>
    </row>
    <row r="93" spans="1:12" s="198" customFormat="1" ht="12">
      <c r="A93" s="219" t="s">
        <v>220</v>
      </c>
      <c r="B93" s="220"/>
      <c r="C93" s="269"/>
      <c r="D93" s="221"/>
      <c r="E93" s="221"/>
      <c r="F93" s="222"/>
      <c r="G93" s="222"/>
      <c r="H93" s="222"/>
      <c r="I93" s="222"/>
      <c r="J93" s="222"/>
      <c r="K93" s="222"/>
      <c r="L93" s="223"/>
    </row>
    <row r="94" spans="1:12" s="198" customFormat="1" ht="58.5" customHeight="1">
      <c r="A94" s="224" t="s">
        <v>839</v>
      </c>
      <c r="B94" s="220" t="s">
        <v>304</v>
      </c>
      <c r="C94" s="269" t="s">
        <v>776</v>
      </c>
      <c r="D94" s="221">
        <v>244</v>
      </c>
      <c r="E94" s="221">
        <v>310</v>
      </c>
      <c r="F94" s="222">
        <f>SUM(G94+H94)</f>
        <v>65730</v>
      </c>
      <c r="G94" s="222">
        <v>65730</v>
      </c>
      <c r="H94" s="222">
        <v>0</v>
      </c>
      <c r="I94" s="222">
        <f>SUM(J94+K94)</f>
        <v>0</v>
      </c>
      <c r="J94" s="222">
        <v>0</v>
      </c>
      <c r="K94" s="222">
        <v>0</v>
      </c>
      <c r="L94" s="223" t="s">
        <v>838</v>
      </c>
    </row>
    <row r="95" spans="1:12" s="198" customFormat="1" ht="24.75" customHeight="1">
      <c r="A95" s="230" t="s">
        <v>14</v>
      </c>
      <c r="B95" s="231" t="s">
        <v>228</v>
      </c>
      <c r="C95" s="231"/>
      <c r="D95" s="231"/>
      <c r="E95" s="231"/>
      <c r="F95" s="229">
        <f>G95+H95</f>
        <v>284000</v>
      </c>
      <c r="G95" s="229">
        <f>G96+G100</f>
        <v>284000</v>
      </c>
      <c r="H95" s="229">
        <f>H96+H100</f>
        <v>0</v>
      </c>
      <c r="I95" s="229">
        <f>J95+K95</f>
        <v>0</v>
      </c>
      <c r="J95" s="229">
        <f>J96+J100</f>
        <v>0</v>
      </c>
      <c r="K95" s="229">
        <f>K96+K100</f>
        <v>0</v>
      </c>
      <c r="L95" s="232"/>
    </row>
    <row r="96" spans="1:12" s="198" customFormat="1" ht="36" customHeight="1">
      <c r="A96" s="76" t="s">
        <v>430</v>
      </c>
      <c r="B96" s="200" t="s">
        <v>228</v>
      </c>
      <c r="C96" s="267" t="s">
        <v>778</v>
      </c>
      <c r="D96" s="52"/>
      <c r="E96" s="52"/>
      <c r="F96" s="201">
        <f>G96+H96</f>
        <v>110000</v>
      </c>
      <c r="G96" s="201">
        <f>G97</f>
        <v>110000</v>
      </c>
      <c r="H96" s="201">
        <f>H97</f>
        <v>0</v>
      </c>
      <c r="I96" s="201">
        <f>J96+K96</f>
        <v>0</v>
      </c>
      <c r="J96" s="201">
        <f>J97</f>
        <v>0</v>
      </c>
      <c r="K96" s="201">
        <f>K97</f>
        <v>0</v>
      </c>
      <c r="L96" s="93"/>
    </row>
    <row r="97" spans="1:12" s="198" customFormat="1" ht="12">
      <c r="A97" s="238" t="s">
        <v>795</v>
      </c>
      <c r="B97" s="239" t="s">
        <v>228</v>
      </c>
      <c r="C97" s="268" t="s">
        <v>778</v>
      </c>
      <c r="D97" s="240">
        <v>244</v>
      </c>
      <c r="E97" s="240">
        <v>226</v>
      </c>
      <c r="F97" s="241">
        <f>G97+H97</f>
        <v>110000</v>
      </c>
      <c r="G97" s="241">
        <f>SUM(G99)</f>
        <v>110000</v>
      </c>
      <c r="H97" s="241">
        <f>SUM(H99)</f>
        <v>0</v>
      </c>
      <c r="I97" s="241">
        <f>J97+K97</f>
        <v>0</v>
      </c>
      <c r="J97" s="241">
        <f>SUM(J99)</f>
        <v>0</v>
      </c>
      <c r="K97" s="241">
        <f>SUM(K99)</f>
        <v>0</v>
      </c>
      <c r="L97" s="138"/>
    </row>
    <row r="98" spans="1:12" s="198" customFormat="1" ht="12">
      <c r="A98" s="219" t="s">
        <v>220</v>
      </c>
      <c r="B98" s="220"/>
      <c r="C98" s="269"/>
      <c r="D98" s="221"/>
      <c r="E98" s="221"/>
      <c r="F98" s="222"/>
      <c r="G98" s="222"/>
      <c r="H98" s="222"/>
      <c r="I98" s="222"/>
      <c r="J98" s="222"/>
      <c r="K98" s="222"/>
      <c r="L98" s="223"/>
    </row>
    <row r="99" spans="1:12" s="198" customFormat="1" ht="76.5" customHeight="1">
      <c r="A99" s="224" t="s">
        <v>840</v>
      </c>
      <c r="B99" s="220" t="s">
        <v>228</v>
      </c>
      <c r="C99" s="269" t="s">
        <v>778</v>
      </c>
      <c r="D99" s="221">
        <v>244</v>
      </c>
      <c r="E99" s="221">
        <v>226</v>
      </c>
      <c r="F99" s="222">
        <f>SUM(G99+H99)</f>
        <v>110000</v>
      </c>
      <c r="G99" s="222">
        <v>110000</v>
      </c>
      <c r="H99" s="222">
        <v>0</v>
      </c>
      <c r="I99" s="222">
        <f>SUM(J99+K99)</f>
        <v>0</v>
      </c>
      <c r="J99" s="222">
        <v>0</v>
      </c>
      <c r="K99" s="222">
        <v>0</v>
      </c>
      <c r="L99" s="223" t="s">
        <v>826</v>
      </c>
    </row>
    <row r="100" spans="1:12" s="198" customFormat="1" ht="54.75" customHeight="1">
      <c r="A100" s="76" t="s">
        <v>398</v>
      </c>
      <c r="B100" s="200" t="s">
        <v>228</v>
      </c>
      <c r="C100" s="267" t="s">
        <v>779</v>
      </c>
      <c r="D100" s="52"/>
      <c r="E100" s="52"/>
      <c r="F100" s="201">
        <f>G100+H100</f>
        <v>174000</v>
      </c>
      <c r="G100" s="201">
        <f>G101</f>
        <v>174000</v>
      </c>
      <c r="H100" s="201">
        <f>H101</f>
        <v>0</v>
      </c>
      <c r="I100" s="201">
        <f>J100+K100</f>
        <v>0</v>
      </c>
      <c r="J100" s="201">
        <f>J101</f>
        <v>0</v>
      </c>
      <c r="K100" s="201">
        <f>K101</f>
        <v>0</v>
      </c>
      <c r="L100" s="93"/>
    </row>
    <row r="101" spans="1:12" s="198" customFormat="1" ht="12">
      <c r="A101" s="238" t="s">
        <v>795</v>
      </c>
      <c r="B101" s="239" t="s">
        <v>228</v>
      </c>
      <c r="C101" s="268" t="s">
        <v>779</v>
      </c>
      <c r="D101" s="240">
        <v>244</v>
      </c>
      <c r="E101" s="240">
        <v>226</v>
      </c>
      <c r="F101" s="241">
        <f>G101+H101</f>
        <v>174000</v>
      </c>
      <c r="G101" s="241">
        <f>SUM(G103)</f>
        <v>174000</v>
      </c>
      <c r="H101" s="241">
        <f>SUM(H103)</f>
        <v>0</v>
      </c>
      <c r="I101" s="241">
        <f>J101+K101</f>
        <v>0</v>
      </c>
      <c r="J101" s="241">
        <f>SUM(J103)</f>
        <v>0</v>
      </c>
      <c r="K101" s="241">
        <f>SUM(K103)</f>
        <v>0</v>
      </c>
      <c r="L101" s="138"/>
    </row>
    <row r="102" spans="1:12" s="198" customFormat="1" ht="12">
      <c r="A102" s="219" t="s">
        <v>220</v>
      </c>
      <c r="B102" s="220"/>
      <c r="C102" s="269"/>
      <c r="D102" s="221"/>
      <c r="E102" s="221"/>
      <c r="F102" s="222"/>
      <c r="G102" s="222"/>
      <c r="H102" s="222"/>
      <c r="I102" s="222"/>
      <c r="J102" s="222"/>
      <c r="K102" s="222"/>
      <c r="L102" s="223"/>
    </row>
    <row r="103" spans="1:12" s="198" customFormat="1" ht="80.25" customHeight="1">
      <c r="A103" s="224" t="s">
        <v>841</v>
      </c>
      <c r="B103" s="220" t="s">
        <v>228</v>
      </c>
      <c r="C103" s="269" t="s">
        <v>779</v>
      </c>
      <c r="D103" s="221">
        <v>244</v>
      </c>
      <c r="E103" s="221">
        <v>226</v>
      </c>
      <c r="F103" s="222">
        <f>SUM(G103+H103)</f>
        <v>174000</v>
      </c>
      <c r="G103" s="222">
        <v>174000</v>
      </c>
      <c r="H103" s="222">
        <v>0</v>
      </c>
      <c r="I103" s="222">
        <f>SUM(J103+K103)</f>
        <v>0</v>
      </c>
      <c r="J103" s="222">
        <v>0</v>
      </c>
      <c r="K103" s="222">
        <v>0</v>
      </c>
      <c r="L103" s="223" t="s">
        <v>826</v>
      </c>
    </row>
    <row r="104" spans="1:12" s="198" customFormat="1" ht="18" customHeight="1">
      <c r="A104" s="230" t="s">
        <v>267</v>
      </c>
      <c r="B104" s="231" t="s">
        <v>4</v>
      </c>
      <c r="C104" s="231"/>
      <c r="D104" s="231"/>
      <c r="E104" s="231"/>
      <c r="F104" s="229">
        <f>G104+H104</f>
        <v>400000</v>
      </c>
      <c r="G104" s="229">
        <f>G105</f>
        <v>400000</v>
      </c>
      <c r="H104" s="229">
        <f>H105</f>
        <v>0</v>
      </c>
      <c r="I104" s="229">
        <f>J104+K104</f>
        <v>0</v>
      </c>
      <c r="J104" s="229">
        <f>J105</f>
        <v>0</v>
      </c>
      <c r="K104" s="229">
        <f>K105</f>
        <v>0</v>
      </c>
      <c r="L104" s="232"/>
    </row>
    <row r="105" spans="1:12" s="198" customFormat="1" ht="51" customHeight="1">
      <c r="A105" s="76" t="s">
        <v>797</v>
      </c>
      <c r="B105" s="200" t="s">
        <v>4</v>
      </c>
      <c r="C105" s="267" t="s">
        <v>783</v>
      </c>
      <c r="D105" s="52"/>
      <c r="E105" s="52"/>
      <c r="F105" s="201">
        <f>G105+H105</f>
        <v>400000</v>
      </c>
      <c r="G105" s="201">
        <f>G106+G109</f>
        <v>400000</v>
      </c>
      <c r="H105" s="201">
        <f>H106+H109</f>
        <v>0</v>
      </c>
      <c r="I105" s="201">
        <f>J105+K105</f>
        <v>0</v>
      </c>
      <c r="J105" s="201">
        <f>J106+J109</f>
        <v>0</v>
      </c>
      <c r="K105" s="201">
        <f>K106+K109</f>
        <v>0</v>
      </c>
      <c r="L105" s="93"/>
    </row>
    <row r="106" spans="1:12" s="198" customFormat="1" ht="12">
      <c r="A106" s="238" t="s">
        <v>795</v>
      </c>
      <c r="B106" s="239" t="s">
        <v>4</v>
      </c>
      <c r="C106" s="268" t="s">
        <v>783</v>
      </c>
      <c r="D106" s="240">
        <v>244</v>
      </c>
      <c r="E106" s="240">
        <v>226</v>
      </c>
      <c r="F106" s="241">
        <f>G106+H106</f>
        <v>340000</v>
      </c>
      <c r="G106" s="241">
        <f>SUM(G108)</f>
        <v>340000</v>
      </c>
      <c r="H106" s="241">
        <f>SUM(H108)</f>
        <v>0</v>
      </c>
      <c r="I106" s="241">
        <f>J106+K106</f>
        <v>0</v>
      </c>
      <c r="J106" s="241">
        <f>SUM(J108)</f>
        <v>0</v>
      </c>
      <c r="K106" s="241">
        <f>SUM(K108)</f>
        <v>0</v>
      </c>
      <c r="L106" s="138"/>
    </row>
    <row r="107" spans="1:12" s="198" customFormat="1" ht="12">
      <c r="A107" s="219" t="s">
        <v>220</v>
      </c>
      <c r="B107" s="220"/>
      <c r="C107" s="269"/>
      <c r="D107" s="221"/>
      <c r="E107" s="221"/>
      <c r="F107" s="222"/>
      <c r="G107" s="222"/>
      <c r="H107" s="222"/>
      <c r="I107" s="222"/>
      <c r="J107" s="222"/>
      <c r="K107" s="222"/>
      <c r="L107" s="223"/>
    </row>
    <row r="108" spans="1:12" s="198" customFormat="1" ht="78.75" customHeight="1">
      <c r="A108" s="224" t="s">
        <v>798</v>
      </c>
      <c r="B108" s="220" t="s">
        <v>4</v>
      </c>
      <c r="C108" s="269" t="s">
        <v>783</v>
      </c>
      <c r="D108" s="221">
        <v>244</v>
      </c>
      <c r="E108" s="221">
        <v>226</v>
      </c>
      <c r="F108" s="222">
        <f>SUM(G108+H108)</f>
        <v>340000</v>
      </c>
      <c r="G108" s="222">
        <v>340000</v>
      </c>
      <c r="H108" s="222">
        <v>0</v>
      </c>
      <c r="I108" s="222">
        <f>SUM(J108+K108)</f>
        <v>0</v>
      </c>
      <c r="J108" s="222">
        <v>0</v>
      </c>
      <c r="K108" s="222">
        <v>0</v>
      </c>
      <c r="L108" s="223" t="s">
        <v>842</v>
      </c>
    </row>
    <row r="109" spans="1:12" s="198" customFormat="1" ht="12">
      <c r="A109" s="238" t="s">
        <v>30</v>
      </c>
      <c r="B109" s="239" t="s">
        <v>4</v>
      </c>
      <c r="C109" s="268" t="s">
        <v>783</v>
      </c>
      <c r="D109" s="240">
        <v>244</v>
      </c>
      <c r="E109" s="240">
        <v>290</v>
      </c>
      <c r="F109" s="241">
        <f>G109+H109</f>
        <v>60000</v>
      </c>
      <c r="G109" s="241">
        <f>SUM(G111)</f>
        <v>60000</v>
      </c>
      <c r="H109" s="241">
        <f>SUM(H111)</f>
        <v>0</v>
      </c>
      <c r="I109" s="241">
        <f>J109+K109</f>
        <v>0</v>
      </c>
      <c r="J109" s="241">
        <f>SUM(J111)</f>
        <v>0</v>
      </c>
      <c r="K109" s="241">
        <f>SUM(K111)</f>
        <v>0</v>
      </c>
      <c r="L109" s="138"/>
    </row>
    <row r="110" spans="1:12" s="198" customFormat="1" ht="12">
      <c r="A110" s="219" t="s">
        <v>220</v>
      </c>
      <c r="B110" s="220"/>
      <c r="C110" s="269"/>
      <c r="D110" s="221"/>
      <c r="E110" s="221"/>
      <c r="F110" s="222"/>
      <c r="G110" s="222"/>
      <c r="H110" s="222"/>
      <c r="I110" s="222"/>
      <c r="J110" s="222"/>
      <c r="K110" s="222"/>
      <c r="L110" s="223"/>
    </row>
    <row r="111" spans="1:12" s="198" customFormat="1" ht="82.5" customHeight="1">
      <c r="A111" s="224" t="s">
        <v>843</v>
      </c>
      <c r="B111" s="220" t="s">
        <v>4</v>
      </c>
      <c r="C111" s="269" t="s">
        <v>783</v>
      </c>
      <c r="D111" s="221">
        <v>244</v>
      </c>
      <c r="E111" s="221">
        <v>290</v>
      </c>
      <c r="F111" s="222">
        <f>SUM(G111+H111)</f>
        <v>60000</v>
      </c>
      <c r="G111" s="222">
        <v>60000</v>
      </c>
      <c r="H111" s="222">
        <v>0</v>
      </c>
      <c r="I111" s="222">
        <f>SUM(J111+K111)</f>
        <v>0</v>
      </c>
      <c r="J111" s="222">
        <v>0</v>
      </c>
      <c r="K111" s="222">
        <v>0</v>
      </c>
      <c r="L111" s="223" t="s">
        <v>842</v>
      </c>
    </row>
    <row r="112" spans="1:12" s="198" customFormat="1" ht="18.75" customHeight="1">
      <c r="A112" s="234" t="s">
        <v>478</v>
      </c>
      <c r="B112" s="235"/>
      <c r="C112" s="235"/>
      <c r="D112" s="235"/>
      <c r="E112" s="235"/>
      <c r="F112" s="236">
        <f>SUM(G112+H112)</f>
        <v>2539489.2</v>
      </c>
      <c r="G112" s="236">
        <f>G8+G27</f>
        <v>2539489.2</v>
      </c>
      <c r="H112" s="236">
        <f>H8+H27</f>
        <v>0</v>
      </c>
      <c r="I112" s="236">
        <f>J112+K112</f>
        <v>148856.22</v>
      </c>
      <c r="J112" s="236">
        <f>J8+J27</f>
        <v>146108.68</v>
      </c>
      <c r="K112" s="236">
        <f>K8+K27</f>
        <v>2747.54</v>
      </c>
      <c r="L112" s="237"/>
    </row>
    <row r="113" spans="1:12" ht="14.25" customHeight="1">
      <c r="A113" s="66"/>
      <c r="B113" s="67"/>
      <c r="C113" s="67"/>
      <c r="D113" s="67"/>
      <c r="E113" s="67"/>
      <c r="F113" s="68"/>
      <c r="G113" s="68"/>
      <c r="H113" s="68"/>
      <c r="I113" s="69"/>
      <c r="J113" s="69"/>
      <c r="K113" s="69"/>
      <c r="L113" s="70"/>
    </row>
    <row r="114" spans="1:12" ht="14.25" customHeight="1">
      <c r="A114" s="281"/>
      <c r="B114" s="281"/>
      <c r="C114" s="281"/>
      <c r="D114" s="281"/>
      <c r="E114" s="281"/>
      <c r="F114" s="314"/>
      <c r="G114" s="314"/>
      <c r="H114" s="314"/>
      <c r="I114" s="314"/>
      <c r="J114" s="314"/>
      <c r="K114" s="314"/>
      <c r="L114" s="314"/>
    </row>
    <row r="115" ht="12.75">
      <c r="A115" s="189"/>
    </row>
    <row r="116" spans="1:8" ht="12.75">
      <c r="A116" s="189"/>
      <c r="H116" s="189"/>
    </row>
    <row r="119" spans="1:8" ht="12.75">
      <c r="A119" s="189"/>
      <c r="H119" s="189"/>
    </row>
  </sheetData>
  <sheetProtection/>
  <mergeCells count="21">
    <mergeCell ref="J6:K6"/>
    <mergeCell ref="A114:E114"/>
    <mergeCell ref="F114:J114"/>
    <mergeCell ref="K114:L114"/>
    <mergeCell ref="L39:L40"/>
    <mergeCell ref="F5:H5"/>
    <mergeCell ref="A27:E27"/>
    <mergeCell ref="I6:I7"/>
    <mergeCell ref="I5:K5"/>
    <mergeCell ref="G6:H6"/>
    <mergeCell ref="A8:E8"/>
    <mergeCell ref="A1:L1"/>
    <mergeCell ref="A4:A7"/>
    <mergeCell ref="B4:B7"/>
    <mergeCell ref="C4:C7"/>
    <mergeCell ref="D4:D7"/>
    <mergeCell ref="L4:L6"/>
    <mergeCell ref="E4:E7"/>
    <mergeCell ref="A2:L2"/>
    <mergeCell ref="F4:K4"/>
    <mergeCell ref="F6:F7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19" t="s">
        <v>217</v>
      </c>
      <c r="B1" s="319"/>
      <c r="C1" s="319"/>
    </row>
    <row r="2" spans="1:3" ht="15.75" customHeight="1">
      <c r="A2" s="319" t="s">
        <v>218</v>
      </c>
      <c r="B2" s="320"/>
      <c r="C2" s="319"/>
    </row>
    <row r="3" spans="1:3" ht="20.25" customHeight="1">
      <c r="A3" s="319" t="s">
        <v>219</v>
      </c>
      <c r="B3" s="320"/>
      <c r="C3" s="319"/>
    </row>
    <row r="4" spans="1:3" ht="21.75" customHeight="1">
      <c r="A4" s="319" t="s">
        <v>844</v>
      </c>
      <c r="B4" s="320"/>
      <c r="C4" s="319"/>
    </row>
    <row r="5" spans="1:3" ht="40.5" customHeight="1">
      <c r="A5" s="57"/>
      <c r="B5" s="57"/>
      <c r="C5" s="57"/>
    </row>
    <row r="6" spans="1:3" ht="21.75" customHeight="1">
      <c r="A6" s="58" t="s">
        <v>91</v>
      </c>
      <c r="B6" s="62" t="s">
        <v>108</v>
      </c>
      <c r="C6" s="58" t="s">
        <v>110</v>
      </c>
    </row>
    <row r="7" spans="1:3" ht="21.75" customHeight="1">
      <c r="A7" s="58"/>
      <c r="B7" s="63" t="s">
        <v>109</v>
      </c>
      <c r="C7" s="58"/>
    </row>
    <row r="8" spans="1:3" ht="30">
      <c r="A8" s="14" t="s">
        <v>92</v>
      </c>
      <c r="B8" s="23" t="s">
        <v>340</v>
      </c>
      <c r="C8" s="15" t="s">
        <v>93</v>
      </c>
    </row>
    <row r="9" spans="1:3" ht="15">
      <c r="A9" s="14" t="s">
        <v>94</v>
      </c>
      <c r="B9" s="23" t="s">
        <v>95</v>
      </c>
      <c r="C9" s="15" t="s">
        <v>93</v>
      </c>
    </row>
    <row r="10" spans="1:3" ht="15">
      <c r="A10" s="14" t="s">
        <v>96</v>
      </c>
      <c r="B10" s="23" t="s">
        <v>97</v>
      </c>
      <c r="C10" s="15" t="s">
        <v>93</v>
      </c>
    </row>
    <row r="11" spans="1:3" ht="30">
      <c r="A11" s="14" t="s">
        <v>98</v>
      </c>
      <c r="B11" s="23" t="s">
        <v>99</v>
      </c>
      <c r="C11" s="15" t="s">
        <v>93</v>
      </c>
    </row>
    <row r="12" spans="1:3" ht="15">
      <c r="A12" s="14" t="s">
        <v>100</v>
      </c>
      <c r="B12" s="23" t="s">
        <v>101</v>
      </c>
      <c r="C12" s="15" t="s">
        <v>102</v>
      </c>
    </row>
    <row r="13" spans="1:3" ht="30">
      <c r="A13" s="14" t="s">
        <v>103</v>
      </c>
      <c r="B13" s="23" t="s">
        <v>104</v>
      </c>
      <c r="C13" s="15" t="s">
        <v>105</v>
      </c>
    </row>
    <row r="14" spans="1:3" ht="31.5" customHeight="1">
      <c r="A14" s="14" t="s">
        <v>106</v>
      </c>
      <c r="B14" s="23" t="s">
        <v>107</v>
      </c>
      <c r="C14" s="15" t="s">
        <v>93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309</v>
      </c>
    </row>
    <row r="18" spans="1:3" ht="15">
      <c r="A18" s="13"/>
      <c r="B18" s="59"/>
      <c r="C18" s="13"/>
    </row>
    <row r="19" spans="1:5" ht="15" customHeight="1">
      <c r="A19" s="318"/>
      <c r="B19" s="318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18"/>
      <c r="B21" s="318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3">
      <selection activeCell="I95" sqref="I95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44"/>
      <c r="B1" s="144"/>
      <c r="C1" s="144"/>
      <c r="D1" s="144" t="s">
        <v>222</v>
      </c>
    </row>
    <row r="2" spans="1:4" ht="20.25" customHeight="1">
      <c r="A2" s="279" t="s">
        <v>225</v>
      </c>
      <c r="B2" s="279"/>
      <c r="C2" s="279"/>
      <c r="D2" s="279"/>
    </row>
    <row r="3" spans="1:4" ht="15" customHeight="1">
      <c r="A3" s="279" t="s">
        <v>213</v>
      </c>
      <c r="B3" s="279"/>
      <c r="C3" s="279"/>
      <c r="D3" s="279"/>
    </row>
    <row r="4" spans="1:4" ht="14.25" customHeight="1">
      <c r="A4" s="279" t="s">
        <v>811</v>
      </c>
      <c r="B4" s="279"/>
      <c r="C4" s="279"/>
      <c r="D4" s="279"/>
    </row>
    <row r="5" spans="1:4" ht="14.25" customHeight="1">
      <c r="A5" s="279" t="s">
        <v>226</v>
      </c>
      <c r="B5" s="279"/>
      <c r="C5" s="279"/>
      <c r="D5" s="279"/>
    </row>
    <row r="6" spans="1:4" ht="15">
      <c r="A6" s="280" t="s">
        <v>274</v>
      </c>
      <c r="B6" s="280"/>
      <c r="C6" s="280"/>
      <c r="D6" s="280"/>
    </row>
    <row r="7" spans="1:4" ht="68.25" customHeight="1">
      <c r="A7" s="1" t="s">
        <v>15</v>
      </c>
      <c r="B7" s="1" t="s">
        <v>5</v>
      </c>
      <c r="C7" s="2" t="s">
        <v>155</v>
      </c>
      <c r="D7" s="2" t="s">
        <v>212</v>
      </c>
    </row>
    <row r="8" spans="1:4" ht="18.75" customHeight="1">
      <c r="A8" s="1" t="s">
        <v>481</v>
      </c>
      <c r="B8" s="41" t="s">
        <v>482</v>
      </c>
      <c r="C8" s="2">
        <f>SUM(C9)</f>
        <v>57842.00000000001</v>
      </c>
      <c r="D8" s="2">
        <f>SUM(D9)</f>
        <v>29602.199999999997</v>
      </c>
    </row>
    <row r="9" spans="1:4" ht="12.75">
      <c r="A9" s="83" t="s">
        <v>483</v>
      </c>
      <c r="B9" s="32" t="s">
        <v>227</v>
      </c>
      <c r="C9" s="48">
        <f>SUM(C10+C41+C46+C49)</f>
        <v>57842.00000000001</v>
      </c>
      <c r="D9" s="48">
        <f>SUM(D10+D41+D46+D49)</f>
        <v>29602.199999999997</v>
      </c>
    </row>
    <row r="10" spans="1:4" ht="14.25" customHeight="1">
      <c r="A10" s="83" t="s">
        <v>484</v>
      </c>
      <c r="B10" s="32" t="s">
        <v>7</v>
      </c>
      <c r="C10" s="48">
        <f>C11+C28+C38</f>
        <v>50803.200000000004</v>
      </c>
      <c r="D10" s="48">
        <f>D11+D28+D38</f>
        <v>28884.6</v>
      </c>
    </row>
    <row r="11" spans="1:4" ht="25.5" customHeight="1">
      <c r="A11" s="142" t="s">
        <v>485</v>
      </c>
      <c r="B11" s="65" t="s">
        <v>230</v>
      </c>
      <c r="C11" s="126">
        <f>SUM(C12:C27)</f>
        <v>45790.4</v>
      </c>
      <c r="D11" s="126">
        <f>SUM(D12:D27)</f>
        <v>26655.3</v>
      </c>
    </row>
    <row r="12" spans="1:4" ht="48" customHeight="1">
      <c r="A12" s="252" t="s">
        <v>486</v>
      </c>
      <c r="B12" s="253" t="s">
        <v>438</v>
      </c>
      <c r="C12" s="254">
        <v>33788.4</v>
      </c>
      <c r="D12" s="254">
        <v>16281.6</v>
      </c>
    </row>
    <row r="13" spans="1:4" ht="27" customHeight="1">
      <c r="A13" s="252" t="s">
        <v>546</v>
      </c>
      <c r="B13" s="253" t="s">
        <v>548</v>
      </c>
      <c r="C13" s="254">
        <v>0</v>
      </c>
      <c r="D13" s="254">
        <v>81.3</v>
      </c>
    </row>
    <row r="14" spans="1:4" ht="45.75" customHeight="1">
      <c r="A14" s="252" t="s">
        <v>487</v>
      </c>
      <c r="B14" s="253" t="s">
        <v>439</v>
      </c>
      <c r="C14" s="254">
        <v>0</v>
      </c>
      <c r="D14" s="254">
        <v>14</v>
      </c>
    </row>
    <row r="15" spans="1:4" ht="57.75" customHeight="1">
      <c r="A15" s="252" t="s">
        <v>488</v>
      </c>
      <c r="B15" s="253" t="s">
        <v>489</v>
      </c>
      <c r="C15" s="254">
        <v>1</v>
      </c>
      <c r="D15" s="254">
        <v>0</v>
      </c>
    </row>
    <row r="16" spans="1:4" ht="34.5" customHeight="1">
      <c r="A16" s="252" t="s">
        <v>547</v>
      </c>
      <c r="B16" s="253" t="s">
        <v>549</v>
      </c>
      <c r="C16" s="254">
        <v>0</v>
      </c>
      <c r="D16" s="254">
        <v>0.4</v>
      </c>
    </row>
    <row r="17" spans="1:4" ht="59.25" customHeight="1">
      <c r="A17" s="252" t="s">
        <v>490</v>
      </c>
      <c r="B17" s="253" t="s">
        <v>491</v>
      </c>
      <c r="C17" s="254">
        <v>0</v>
      </c>
      <c r="D17" s="254">
        <v>0</v>
      </c>
    </row>
    <row r="18" spans="1:4" ht="36" customHeight="1">
      <c r="A18" s="252" t="s">
        <v>550</v>
      </c>
      <c r="B18" s="253" t="s">
        <v>551</v>
      </c>
      <c r="C18" s="254">
        <v>0</v>
      </c>
      <c r="D18" s="254">
        <v>0</v>
      </c>
    </row>
    <row r="19" spans="1:4" ht="48" customHeight="1">
      <c r="A19" s="252" t="s">
        <v>492</v>
      </c>
      <c r="B19" s="253" t="s">
        <v>440</v>
      </c>
      <c r="C19" s="254">
        <v>10000</v>
      </c>
      <c r="D19" s="254">
        <v>7008.9</v>
      </c>
    </row>
    <row r="20" spans="1:4" ht="38.25" customHeight="1">
      <c r="A20" s="252" t="s">
        <v>552</v>
      </c>
      <c r="B20" s="253" t="s">
        <v>441</v>
      </c>
      <c r="C20" s="254">
        <v>0</v>
      </c>
      <c r="D20" s="254">
        <v>141.2</v>
      </c>
    </row>
    <row r="21" spans="1:4" ht="58.5" customHeight="1">
      <c r="A21" s="252" t="s">
        <v>493</v>
      </c>
      <c r="B21" s="253" t="s">
        <v>442</v>
      </c>
      <c r="C21" s="254">
        <v>0</v>
      </c>
      <c r="D21" s="254">
        <v>8.5</v>
      </c>
    </row>
    <row r="22" spans="1:4" ht="60.75" customHeight="1">
      <c r="A22" s="252" t="s">
        <v>494</v>
      </c>
      <c r="B22" s="253" t="s">
        <v>495</v>
      </c>
      <c r="C22" s="254">
        <v>1</v>
      </c>
      <c r="D22" s="254">
        <v>0</v>
      </c>
    </row>
    <row r="23" spans="1:4" ht="48" customHeight="1">
      <c r="A23" s="252" t="s">
        <v>553</v>
      </c>
      <c r="B23" s="253" t="s">
        <v>554</v>
      </c>
      <c r="C23" s="254">
        <v>0</v>
      </c>
      <c r="D23" s="254">
        <v>0</v>
      </c>
    </row>
    <row r="24" spans="1:4" ht="59.25" customHeight="1">
      <c r="A24" s="252" t="s">
        <v>496</v>
      </c>
      <c r="B24" s="253" t="s">
        <v>497</v>
      </c>
      <c r="C24" s="254">
        <v>0</v>
      </c>
      <c r="D24" s="254">
        <v>0.9</v>
      </c>
    </row>
    <row r="25" spans="1:4" ht="37.5" customHeight="1">
      <c r="A25" s="252" t="s">
        <v>498</v>
      </c>
      <c r="B25" s="253" t="s">
        <v>443</v>
      </c>
      <c r="C25" s="254">
        <v>2000</v>
      </c>
      <c r="D25" s="254">
        <v>3120.1</v>
      </c>
    </row>
    <row r="26" spans="1:4" ht="27" customHeight="1">
      <c r="A26" s="252" t="s">
        <v>555</v>
      </c>
      <c r="B26" s="253" t="s">
        <v>444</v>
      </c>
      <c r="C26" s="254">
        <v>0</v>
      </c>
      <c r="D26" s="254">
        <v>-1.6</v>
      </c>
    </row>
    <row r="27" spans="1:4" ht="48.75" customHeight="1">
      <c r="A27" s="252" t="s">
        <v>499</v>
      </c>
      <c r="B27" s="253" t="s">
        <v>445</v>
      </c>
      <c r="C27" s="254">
        <v>0</v>
      </c>
      <c r="D27" s="254">
        <v>0</v>
      </c>
    </row>
    <row r="28" spans="1:4" ht="25.5" customHeight="1">
      <c r="A28" s="142" t="s">
        <v>500</v>
      </c>
      <c r="B28" s="65" t="s">
        <v>8</v>
      </c>
      <c r="C28" s="92">
        <f>SUM(C29:C36)</f>
        <v>4863</v>
      </c>
      <c r="D28" s="92">
        <f>SUM(D29:D36)</f>
        <v>2067.2000000000003</v>
      </c>
    </row>
    <row r="29" spans="1:4" ht="37.5" customHeight="1">
      <c r="A29" s="252" t="s">
        <v>501</v>
      </c>
      <c r="B29" s="253" t="s">
        <v>446</v>
      </c>
      <c r="C29" s="254">
        <v>4862</v>
      </c>
      <c r="D29" s="254">
        <v>2033.3</v>
      </c>
    </row>
    <row r="30" spans="1:4" ht="27" customHeight="1">
      <c r="A30" s="252" t="s">
        <v>556</v>
      </c>
      <c r="B30" s="253" t="s">
        <v>447</v>
      </c>
      <c r="C30" s="254">
        <v>0</v>
      </c>
      <c r="D30" s="254">
        <v>16.2</v>
      </c>
    </row>
    <row r="31" spans="1:4" ht="27" customHeight="1">
      <c r="A31" s="252" t="s">
        <v>557</v>
      </c>
      <c r="B31" s="253" t="s">
        <v>465</v>
      </c>
      <c r="C31" s="254">
        <v>0</v>
      </c>
      <c r="D31" s="254">
        <v>0</v>
      </c>
    </row>
    <row r="32" spans="1:4" ht="38.25" customHeight="1">
      <c r="A32" s="252" t="s">
        <v>502</v>
      </c>
      <c r="B32" s="253" t="s">
        <v>448</v>
      </c>
      <c r="C32" s="254">
        <v>0</v>
      </c>
      <c r="D32" s="254">
        <v>17.8</v>
      </c>
    </row>
    <row r="33" spans="1:4" ht="24.75" customHeight="1">
      <c r="A33" s="252" t="s">
        <v>560</v>
      </c>
      <c r="B33" s="253" t="s">
        <v>449</v>
      </c>
      <c r="C33" s="254">
        <v>0</v>
      </c>
      <c r="D33" s="254">
        <v>-0.1</v>
      </c>
    </row>
    <row r="34" spans="1:4" ht="46.5" customHeight="1">
      <c r="A34" s="252" t="s">
        <v>503</v>
      </c>
      <c r="B34" s="253" t="s">
        <v>504</v>
      </c>
      <c r="C34" s="254">
        <v>1</v>
      </c>
      <c r="D34" s="254">
        <v>0</v>
      </c>
    </row>
    <row r="35" spans="1:4" ht="38.25" customHeight="1">
      <c r="A35" s="252" t="s">
        <v>561</v>
      </c>
      <c r="B35" s="253" t="s">
        <v>562</v>
      </c>
      <c r="C35" s="254">
        <v>0</v>
      </c>
      <c r="D35" s="254">
        <v>0</v>
      </c>
    </row>
    <row r="36" spans="1:4" ht="48.75" customHeight="1">
      <c r="A36" s="252" t="s">
        <v>505</v>
      </c>
      <c r="B36" s="253" t="s">
        <v>506</v>
      </c>
      <c r="C36" s="254">
        <v>0</v>
      </c>
      <c r="D36" s="254">
        <v>0</v>
      </c>
    </row>
    <row r="37" spans="1:4" ht="36.75" customHeight="1" hidden="1">
      <c r="A37" s="252" t="s">
        <v>558</v>
      </c>
      <c r="B37" s="253" t="s">
        <v>559</v>
      </c>
      <c r="C37" s="254">
        <v>0</v>
      </c>
      <c r="D37" s="254">
        <v>0</v>
      </c>
    </row>
    <row r="38" spans="1:4" ht="25.5" customHeight="1">
      <c r="A38" s="142" t="s">
        <v>507</v>
      </c>
      <c r="B38" s="65" t="s">
        <v>359</v>
      </c>
      <c r="C38" s="92">
        <f>SUM(C39+C40)</f>
        <v>149.8</v>
      </c>
      <c r="D38" s="92">
        <f>SUM(D39+D40)</f>
        <v>162.10000000000002</v>
      </c>
    </row>
    <row r="39" spans="1:4" ht="46.5" customHeight="1">
      <c r="A39" s="252" t="s">
        <v>508</v>
      </c>
      <c r="B39" s="253" t="s">
        <v>451</v>
      </c>
      <c r="C39" s="255">
        <v>149.8</v>
      </c>
      <c r="D39" s="255">
        <v>182.8</v>
      </c>
    </row>
    <row r="40" spans="1:4" ht="33.75" customHeight="1">
      <c r="A40" s="252" t="s">
        <v>565</v>
      </c>
      <c r="B40" s="253" t="s">
        <v>464</v>
      </c>
      <c r="C40" s="255">
        <v>0</v>
      </c>
      <c r="D40" s="255">
        <v>-20.7</v>
      </c>
    </row>
    <row r="41" spans="1:4" ht="15" customHeight="1">
      <c r="A41" s="83" t="s">
        <v>509</v>
      </c>
      <c r="B41" s="32" t="s">
        <v>9</v>
      </c>
      <c r="C41" s="40">
        <f>C42</f>
        <v>6732.9</v>
      </c>
      <c r="D41" s="40">
        <f>D42</f>
        <v>612.6000000000001</v>
      </c>
    </row>
    <row r="42" spans="1:4" ht="15" customHeight="1">
      <c r="A42" s="142" t="s">
        <v>510</v>
      </c>
      <c r="B42" s="65" t="s">
        <v>20</v>
      </c>
      <c r="C42" s="92">
        <f>SUM(C43+C44+C45)</f>
        <v>6732.9</v>
      </c>
      <c r="D42" s="92">
        <f>SUM(D43+D44+D45)</f>
        <v>612.6000000000001</v>
      </c>
    </row>
    <row r="43" spans="1:4" ht="68.25" customHeight="1">
      <c r="A43" s="252" t="s">
        <v>511</v>
      </c>
      <c r="B43" s="253" t="s">
        <v>452</v>
      </c>
      <c r="C43" s="256">
        <v>6732.9</v>
      </c>
      <c r="D43" s="256">
        <v>599.2</v>
      </c>
    </row>
    <row r="44" spans="1:4" ht="48.75" customHeight="1">
      <c r="A44" s="252" t="s">
        <v>563</v>
      </c>
      <c r="B44" s="253" t="s">
        <v>453</v>
      </c>
      <c r="C44" s="256">
        <v>0</v>
      </c>
      <c r="D44" s="256">
        <v>13.2</v>
      </c>
    </row>
    <row r="45" spans="1:4" ht="48.75" customHeight="1">
      <c r="A45" s="252" t="s">
        <v>564</v>
      </c>
      <c r="B45" s="253" t="s">
        <v>450</v>
      </c>
      <c r="C45" s="256">
        <v>0</v>
      </c>
      <c r="D45" s="256">
        <v>0.2</v>
      </c>
    </row>
    <row r="46" spans="1:4" ht="42.75" customHeight="1">
      <c r="A46" s="83" t="s">
        <v>512</v>
      </c>
      <c r="B46" s="32" t="s">
        <v>363</v>
      </c>
      <c r="C46" s="40">
        <f>C47</f>
        <v>10</v>
      </c>
      <c r="D46" s="40">
        <f>D47</f>
        <v>0</v>
      </c>
    </row>
    <row r="47" spans="1:4" ht="15" customHeight="1">
      <c r="A47" s="142" t="s">
        <v>513</v>
      </c>
      <c r="B47" s="65" t="s">
        <v>364</v>
      </c>
      <c r="C47" s="92">
        <f>SUM(C48)</f>
        <v>10</v>
      </c>
      <c r="D47" s="92">
        <f>SUM(D48)</f>
        <v>0</v>
      </c>
    </row>
    <row r="48" spans="1:4" ht="24.75" customHeight="1">
      <c r="A48" s="257" t="s">
        <v>362</v>
      </c>
      <c r="B48" s="258" t="s">
        <v>514</v>
      </c>
      <c r="C48" s="259">
        <v>10</v>
      </c>
      <c r="D48" s="259">
        <v>0</v>
      </c>
    </row>
    <row r="49" spans="1:4" ht="15.75" customHeight="1">
      <c r="A49" s="83" t="s">
        <v>515</v>
      </c>
      <c r="B49" s="32" t="s">
        <v>10</v>
      </c>
      <c r="C49" s="51">
        <f>C50</f>
        <v>295.9</v>
      </c>
      <c r="D49" s="51">
        <f>D50</f>
        <v>105</v>
      </c>
    </row>
    <row r="50" spans="1:4" s="189" customFormat="1" ht="54" customHeight="1">
      <c r="A50" s="142" t="s">
        <v>516</v>
      </c>
      <c r="B50" s="65" t="s">
        <v>11</v>
      </c>
      <c r="C50" s="131">
        <f>SUM(C51)</f>
        <v>295.9</v>
      </c>
      <c r="D50" s="131">
        <f>SUM(D51)</f>
        <v>105</v>
      </c>
    </row>
    <row r="51" spans="1:4" s="189" customFormat="1" ht="70.5" customHeight="1">
      <c r="A51" s="260" t="s">
        <v>517</v>
      </c>
      <c r="B51" s="261" t="s">
        <v>454</v>
      </c>
      <c r="C51" s="262">
        <v>295.9</v>
      </c>
      <c r="D51" s="262">
        <v>105</v>
      </c>
    </row>
    <row r="52" spans="1:4" ht="29.25" customHeight="1">
      <c r="A52" s="1" t="s">
        <v>518</v>
      </c>
      <c r="B52" s="41" t="s">
        <v>519</v>
      </c>
      <c r="C52" s="2">
        <f>SUM(C53)</f>
        <v>1462</v>
      </c>
      <c r="D52" s="2">
        <f>SUM(D53)</f>
        <v>1765</v>
      </c>
    </row>
    <row r="53" spans="1:4" ht="12.75">
      <c r="A53" s="83" t="s">
        <v>520</v>
      </c>
      <c r="B53" s="32" t="s">
        <v>227</v>
      </c>
      <c r="C53" s="48">
        <f>SUM(C54)</f>
        <v>1462</v>
      </c>
      <c r="D53" s="48">
        <f>SUM(D54)</f>
        <v>1765</v>
      </c>
    </row>
    <row r="54" spans="1:4" ht="15.75" customHeight="1">
      <c r="A54" s="83" t="s">
        <v>521</v>
      </c>
      <c r="B54" s="32" t="s">
        <v>10</v>
      </c>
      <c r="C54" s="51">
        <f>C55</f>
        <v>1462</v>
      </c>
      <c r="D54" s="51">
        <f>D55</f>
        <v>1765</v>
      </c>
    </row>
    <row r="55" spans="1:4" s="189" customFormat="1" ht="24.75" customHeight="1">
      <c r="A55" s="142" t="s">
        <v>522</v>
      </c>
      <c r="B55" s="65" t="s">
        <v>21</v>
      </c>
      <c r="C55" s="131">
        <f>SUM(C56)</f>
        <v>1462</v>
      </c>
      <c r="D55" s="131">
        <f>SUM(D56)</f>
        <v>1765</v>
      </c>
    </row>
    <row r="56" spans="1:4" s="189" customFormat="1" ht="48.75" customHeight="1">
      <c r="A56" s="252" t="s">
        <v>250</v>
      </c>
      <c r="B56" s="253" t="s">
        <v>253</v>
      </c>
      <c r="C56" s="263">
        <v>1462</v>
      </c>
      <c r="D56" s="263">
        <v>1765</v>
      </c>
    </row>
    <row r="57" spans="1:4" ht="29.25" customHeight="1">
      <c r="A57" s="1" t="s">
        <v>740</v>
      </c>
      <c r="B57" s="41" t="s">
        <v>742</v>
      </c>
      <c r="C57" s="2">
        <f>SUM(C58)</f>
        <v>650</v>
      </c>
      <c r="D57" s="2">
        <f>SUM(D58)</f>
        <v>75</v>
      </c>
    </row>
    <row r="58" spans="1:4" ht="12.75">
      <c r="A58" s="83" t="s">
        <v>523</v>
      </c>
      <c r="B58" s="32" t="s">
        <v>227</v>
      </c>
      <c r="C58" s="48">
        <f>SUM(C59)</f>
        <v>650</v>
      </c>
      <c r="D58" s="48">
        <f>SUM(D59)</f>
        <v>75</v>
      </c>
    </row>
    <row r="59" spans="1:4" ht="15.75" customHeight="1">
      <c r="A59" s="83" t="s">
        <v>524</v>
      </c>
      <c r="B59" s="32" t="s">
        <v>10</v>
      </c>
      <c r="C59" s="51">
        <f>C60</f>
        <v>650</v>
      </c>
      <c r="D59" s="51">
        <f>D60</f>
        <v>75</v>
      </c>
    </row>
    <row r="60" spans="1:4" s="189" customFormat="1" ht="24.75" customHeight="1">
      <c r="A60" s="142" t="s">
        <v>525</v>
      </c>
      <c r="B60" s="65" t="s">
        <v>21</v>
      </c>
      <c r="C60" s="131">
        <f>SUM(C61)</f>
        <v>650</v>
      </c>
      <c r="D60" s="131">
        <f>SUM(D61)</f>
        <v>75</v>
      </c>
    </row>
    <row r="61" spans="1:4" s="189" customFormat="1" ht="48.75" customHeight="1">
      <c r="A61" s="252" t="s">
        <v>251</v>
      </c>
      <c r="B61" s="253" t="s">
        <v>253</v>
      </c>
      <c r="C61" s="263">
        <v>650</v>
      </c>
      <c r="D61" s="263">
        <v>75</v>
      </c>
    </row>
    <row r="62" spans="1:4" ht="29.25" customHeight="1">
      <c r="A62" s="1" t="s">
        <v>743</v>
      </c>
      <c r="B62" s="41" t="s">
        <v>744</v>
      </c>
      <c r="C62" s="2">
        <f>SUM(C63)</f>
        <v>0</v>
      </c>
      <c r="D62" s="2">
        <f>SUM(D63)</f>
        <v>330</v>
      </c>
    </row>
    <row r="63" spans="1:4" ht="12.75">
      <c r="A63" s="83" t="s">
        <v>739</v>
      </c>
      <c r="B63" s="32" t="s">
        <v>227</v>
      </c>
      <c r="C63" s="48">
        <f>SUM(C64)</f>
        <v>0</v>
      </c>
      <c r="D63" s="48">
        <f>SUM(D64)</f>
        <v>330</v>
      </c>
    </row>
    <row r="64" spans="1:4" ht="15.75" customHeight="1">
      <c r="A64" s="83" t="s">
        <v>747</v>
      </c>
      <c r="B64" s="32" t="s">
        <v>10</v>
      </c>
      <c r="C64" s="51">
        <f>C65</f>
        <v>0</v>
      </c>
      <c r="D64" s="51">
        <f>D65</f>
        <v>330</v>
      </c>
    </row>
    <row r="65" spans="1:4" s="189" customFormat="1" ht="24.75" customHeight="1">
      <c r="A65" s="142" t="s">
        <v>748</v>
      </c>
      <c r="B65" s="65" t="s">
        <v>21</v>
      </c>
      <c r="C65" s="131">
        <f>SUM(C66)</f>
        <v>0</v>
      </c>
      <c r="D65" s="131">
        <f>SUM(D66)</f>
        <v>330</v>
      </c>
    </row>
    <row r="66" spans="1:4" s="189" customFormat="1" ht="48.75" customHeight="1">
      <c r="A66" s="252" t="s">
        <v>738</v>
      </c>
      <c r="B66" s="253" t="s">
        <v>253</v>
      </c>
      <c r="C66" s="263">
        <v>0</v>
      </c>
      <c r="D66" s="263">
        <v>330</v>
      </c>
    </row>
    <row r="67" spans="1:4" ht="29.25" customHeight="1">
      <c r="A67" s="1" t="s">
        <v>741</v>
      </c>
      <c r="B67" s="41" t="s">
        <v>745</v>
      </c>
      <c r="C67" s="2">
        <f>SUM(C68)</f>
        <v>219.7</v>
      </c>
      <c r="D67" s="2">
        <f>SUM(D68)</f>
        <v>61</v>
      </c>
    </row>
    <row r="68" spans="1:4" ht="12.75">
      <c r="A68" s="83" t="s">
        <v>526</v>
      </c>
      <c r="B68" s="32" t="s">
        <v>227</v>
      </c>
      <c r="C68" s="48">
        <f>SUM(C69)</f>
        <v>219.7</v>
      </c>
      <c r="D68" s="48">
        <f>SUM(D69)</f>
        <v>61</v>
      </c>
    </row>
    <row r="69" spans="1:4" ht="15.75" customHeight="1">
      <c r="A69" s="83" t="s">
        <v>527</v>
      </c>
      <c r="B69" s="32" t="s">
        <v>10</v>
      </c>
      <c r="C69" s="51">
        <f>C70</f>
        <v>219.7</v>
      </c>
      <c r="D69" s="51">
        <f>D70</f>
        <v>61</v>
      </c>
    </row>
    <row r="70" spans="1:4" s="189" customFormat="1" ht="24.75" customHeight="1">
      <c r="A70" s="142" t="s">
        <v>528</v>
      </c>
      <c r="B70" s="65" t="s">
        <v>21</v>
      </c>
      <c r="C70" s="131">
        <f>SUM(C71+C72)</f>
        <v>219.7</v>
      </c>
      <c r="D70" s="131">
        <f>SUM(D71+D72)</f>
        <v>61</v>
      </c>
    </row>
    <row r="71" spans="1:4" s="189" customFormat="1" ht="49.5" customHeight="1">
      <c r="A71" s="252" t="s">
        <v>252</v>
      </c>
      <c r="B71" s="253" t="s">
        <v>253</v>
      </c>
      <c r="C71" s="263">
        <v>209.7</v>
      </c>
      <c r="D71" s="263">
        <v>57</v>
      </c>
    </row>
    <row r="72" spans="1:4" s="189" customFormat="1" ht="48" customHeight="1">
      <c r="A72" s="252" t="s">
        <v>367</v>
      </c>
      <c r="B72" s="253" t="s">
        <v>368</v>
      </c>
      <c r="C72" s="263">
        <v>10</v>
      </c>
      <c r="D72" s="263">
        <v>4</v>
      </c>
    </row>
    <row r="73" spans="1:4" ht="30" customHeight="1">
      <c r="A73" s="1" t="s">
        <v>529</v>
      </c>
      <c r="B73" s="41" t="s">
        <v>746</v>
      </c>
      <c r="C73" s="2">
        <f>SUM(C74)</f>
        <v>5025.9</v>
      </c>
      <c r="D73" s="2">
        <f>SUM(D74)</f>
        <v>803.9</v>
      </c>
    </row>
    <row r="74" spans="1:4" ht="12.75">
      <c r="A74" s="83" t="s">
        <v>530</v>
      </c>
      <c r="B74" s="32" t="s">
        <v>227</v>
      </c>
      <c r="C74" s="48">
        <f>SUM(C75)</f>
        <v>5025.9</v>
      </c>
      <c r="D74" s="48">
        <f>SUM(D75)</f>
        <v>803.9</v>
      </c>
    </row>
    <row r="75" spans="1:4" ht="26.25" customHeight="1">
      <c r="A75" s="87" t="s">
        <v>531</v>
      </c>
      <c r="B75" s="32" t="s">
        <v>57</v>
      </c>
      <c r="C75" s="51">
        <f>C76</f>
        <v>5025.9</v>
      </c>
      <c r="D75" s="51">
        <f>D76</f>
        <v>803.9</v>
      </c>
    </row>
    <row r="76" spans="1:4" s="189" customFormat="1" ht="17.25" customHeight="1">
      <c r="A76" s="91" t="s">
        <v>532</v>
      </c>
      <c r="B76" s="65" t="s">
        <v>533</v>
      </c>
      <c r="C76" s="131">
        <f>SUM(C77)</f>
        <v>5025.9</v>
      </c>
      <c r="D76" s="131">
        <f>SUM(D77)</f>
        <v>803.9</v>
      </c>
    </row>
    <row r="77" spans="1:4" s="189" customFormat="1" ht="38.25" customHeight="1">
      <c r="A77" s="264" t="s">
        <v>534</v>
      </c>
      <c r="B77" s="253" t="s">
        <v>535</v>
      </c>
      <c r="C77" s="263">
        <f>SUM(C78)</f>
        <v>5025.9</v>
      </c>
      <c r="D77" s="263">
        <f>SUM(D78)</f>
        <v>803.9</v>
      </c>
    </row>
    <row r="78" spans="1:4" s="189" customFormat="1" ht="48.75" customHeight="1">
      <c r="A78" s="264" t="s">
        <v>300</v>
      </c>
      <c r="B78" s="253" t="s">
        <v>299</v>
      </c>
      <c r="C78" s="263">
        <v>5025.9</v>
      </c>
      <c r="D78" s="263">
        <v>803.9</v>
      </c>
    </row>
    <row r="79" spans="1:4" ht="57.75" customHeight="1">
      <c r="A79" s="1" t="s">
        <v>536</v>
      </c>
      <c r="B79" s="41" t="s">
        <v>537</v>
      </c>
      <c r="C79" s="2">
        <f>SUM(C80+C84)</f>
        <v>33648.1</v>
      </c>
      <c r="D79" s="2">
        <f>SUM(D80+D84)</f>
        <v>15971.3</v>
      </c>
    </row>
    <row r="80" spans="1:4" ht="12.75">
      <c r="A80" s="83" t="s">
        <v>538</v>
      </c>
      <c r="B80" s="32" t="s">
        <v>227</v>
      </c>
      <c r="C80" s="48">
        <f>SUM(C81)</f>
        <v>20</v>
      </c>
      <c r="D80" s="48">
        <f>SUM(D81)</f>
        <v>42</v>
      </c>
    </row>
    <row r="81" spans="1:4" ht="15.75" customHeight="1">
      <c r="A81" s="83" t="s">
        <v>539</v>
      </c>
      <c r="B81" s="32" t="s">
        <v>10</v>
      </c>
      <c r="C81" s="51">
        <f>C82</f>
        <v>20</v>
      </c>
      <c r="D81" s="51">
        <f>D82</f>
        <v>42</v>
      </c>
    </row>
    <row r="82" spans="1:4" s="189" customFormat="1" ht="16.5" customHeight="1">
      <c r="A82" s="142" t="s">
        <v>540</v>
      </c>
      <c r="B82" s="65" t="s">
        <v>373</v>
      </c>
      <c r="C82" s="92">
        <f>SUM(C83)</f>
        <v>20</v>
      </c>
      <c r="D82" s="92">
        <f>SUM(D83)</f>
        <v>42</v>
      </c>
    </row>
    <row r="83" spans="1:4" s="189" customFormat="1" ht="25.5" customHeight="1">
      <c r="A83" s="257" t="s">
        <v>541</v>
      </c>
      <c r="B83" s="258" t="s">
        <v>566</v>
      </c>
      <c r="C83" s="259">
        <v>20</v>
      </c>
      <c r="D83" s="259">
        <v>42</v>
      </c>
    </row>
    <row r="84" spans="1:4" ht="18" customHeight="1">
      <c r="A84" s="83" t="s">
        <v>542</v>
      </c>
      <c r="B84" s="32" t="s">
        <v>12</v>
      </c>
      <c r="C84" s="40">
        <f>C85</f>
        <v>33628.1</v>
      </c>
      <c r="D84" s="40">
        <f>D85</f>
        <v>15929.3</v>
      </c>
    </row>
    <row r="85" spans="1:4" s="189" customFormat="1" ht="23.25" customHeight="1">
      <c r="A85" s="90" t="s">
        <v>543</v>
      </c>
      <c r="B85" s="37" t="s">
        <v>22</v>
      </c>
      <c r="C85" s="12">
        <f>C86+C88</f>
        <v>33628.1</v>
      </c>
      <c r="D85" s="12">
        <f>D86+D88</f>
        <v>15929.3</v>
      </c>
    </row>
    <row r="86" spans="1:4" s="189" customFormat="1" ht="24.75" customHeight="1">
      <c r="A86" s="142" t="s">
        <v>544</v>
      </c>
      <c r="B86" s="65" t="s">
        <v>23</v>
      </c>
      <c r="C86" s="92">
        <f>SUM(C87)</f>
        <v>19938.2</v>
      </c>
      <c r="D86" s="92">
        <f>SUM(D87)</f>
        <v>9969</v>
      </c>
    </row>
    <row r="87" spans="1:4" s="189" customFormat="1" ht="33.75" customHeight="1">
      <c r="A87" s="264" t="s">
        <v>308</v>
      </c>
      <c r="B87" s="253" t="s">
        <v>408</v>
      </c>
      <c r="C87" s="263">
        <v>19938.2</v>
      </c>
      <c r="D87" s="263">
        <v>9969</v>
      </c>
    </row>
    <row r="88" spans="1:4" s="189" customFormat="1" ht="25.5" customHeight="1">
      <c r="A88" s="91" t="s">
        <v>545</v>
      </c>
      <c r="B88" s="65" t="s">
        <v>60</v>
      </c>
      <c r="C88" s="92">
        <f>SUM(C89:C92)</f>
        <v>13689.9</v>
      </c>
      <c r="D88" s="92">
        <f>SUM(D89:D92)</f>
        <v>5960.3</v>
      </c>
    </row>
    <row r="89" spans="1:4" s="189" customFormat="1" ht="36" customHeight="1">
      <c r="A89" s="264" t="s">
        <v>260</v>
      </c>
      <c r="B89" s="253" t="s">
        <v>409</v>
      </c>
      <c r="C89" s="256">
        <v>3466.6</v>
      </c>
      <c r="D89" s="256">
        <v>1595</v>
      </c>
    </row>
    <row r="90" spans="1:4" s="189" customFormat="1" ht="72.75" customHeight="1">
      <c r="A90" s="264" t="s">
        <v>259</v>
      </c>
      <c r="B90" s="253" t="s">
        <v>113</v>
      </c>
      <c r="C90" s="256">
        <v>6</v>
      </c>
      <c r="D90" s="256">
        <v>6</v>
      </c>
    </row>
    <row r="91" spans="1:4" s="189" customFormat="1" ht="36" customHeight="1">
      <c r="A91" s="264" t="s">
        <v>264</v>
      </c>
      <c r="B91" s="253" t="s">
        <v>411</v>
      </c>
      <c r="C91" s="256">
        <v>7161.4</v>
      </c>
      <c r="D91" s="256">
        <v>3069.6</v>
      </c>
    </row>
    <row r="92" spans="1:4" s="189" customFormat="1" ht="36.75" customHeight="1">
      <c r="A92" s="265" t="s">
        <v>265</v>
      </c>
      <c r="B92" s="253" t="s">
        <v>567</v>
      </c>
      <c r="C92" s="256">
        <v>3055.9</v>
      </c>
      <c r="D92" s="256">
        <v>1289.7</v>
      </c>
    </row>
    <row r="93" spans="1:4" ht="14.25" customHeight="1">
      <c r="A93" s="8"/>
      <c r="B93" s="32" t="s">
        <v>63</v>
      </c>
      <c r="C93" s="40">
        <f>C8+C52+C58+C62+C68+C73+C79</f>
        <v>98847.70000000001</v>
      </c>
      <c r="D93" s="40">
        <f>D8+D52+D58+D62+D68+D73+D79</f>
        <v>48608.399999999994</v>
      </c>
    </row>
    <row r="95" spans="1:4" ht="12.75">
      <c r="A95" s="281"/>
      <c r="B95" s="281"/>
      <c r="C95" s="282"/>
      <c r="D95" s="282"/>
    </row>
    <row r="96" spans="1:4" ht="12.75">
      <c r="A96" s="9"/>
      <c r="B96" s="9"/>
      <c r="C96" s="9"/>
      <c r="D96" s="9"/>
    </row>
    <row r="97" spans="1:4" ht="12.75">
      <c r="A97" s="281"/>
      <c r="B97" s="281"/>
      <c r="C97" s="282"/>
      <c r="D97" s="282"/>
    </row>
  </sheetData>
  <sheetProtection/>
  <mergeCells count="9">
    <mergeCell ref="A2:D2"/>
    <mergeCell ref="A3:D3"/>
    <mergeCell ref="A4:D4"/>
    <mergeCell ref="A95:B95"/>
    <mergeCell ref="C95:D95"/>
    <mergeCell ref="A97:B97"/>
    <mergeCell ref="C97:D97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87">
      <selection activeCell="Q24" sqref="Q24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30" t="s">
        <v>809</v>
      </c>
      <c r="B1" s="330"/>
      <c r="C1" s="330"/>
      <c r="D1" s="330"/>
      <c r="E1" s="330"/>
      <c r="F1" s="330"/>
      <c r="G1" s="330"/>
      <c r="H1" s="330"/>
      <c r="I1" s="331"/>
      <c r="J1" s="331"/>
      <c r="K1" s="55"/>
      <c r="L1" s="55"/>
    </row>
    <row r="2" spans="1:10" ht="12.75" hidden="1">
      <c r="A2" s="329" t="s">
        <v>88</v>
      </c>
      <c r="B2" s="329"/>
      <c r="C2" s="329"/>
      <c r="D2" s="329"/>
      <c r="E2" s="299"/>
      <c r="F2" s="299"/>
      <c r="G2" s="299"/>
      <c r="H2" s="299"/>
      <c r="I2" s="299"/>
      <c r="J2" s="299"/>
    </row>
    <row r="3" spans="1:10" ht="12.75" hidden="1">
      <c r="A3" s="329" t="s">
        <v>219</v>
      </c>
      <c r="B3" s="329"/>
      <c r="C3" s="329"/>
      <c r="D3" s="329"/>
      <c r="E3" s="299"/>
      <c r="F3" s="299"/>
      <c r="G3" s="299"/>
      <c r="H3" s="299"/>
      <c r="I3" s="299"/>
      <c r="J3" s="299"/>
    </row>
    <row r="4" spans="1:10" ht="12.75" hidden="1">
      <c r="A4" s="329" t="s">
        <v>151</v>
      </c>
      <c r="B4" s="329"/>
      <c r="C4" s="329"/>
      <c r="D4" s="329"/>
      <c r="E4" s="299"/>
      <c r="F4" s="299"/>
      <c r="G4" s="299"/>
      <c r="H4" s="299"/>
      <c r="I4" s="299"/>
      <c r="J4" s="299"/>
    </row>
    <row r="5" spans="1:10" ht="12.75" hidden="1">
      <c r="A5" s="329" t="s">
        <v>89</v>
      </c>
      <c r="B5" s="329"/>
      <c r="C5" s="329"/>
      <c r="D5" s="329"/>
      <c r="E5" s="299"/>
      <c r="F5" s="299"/>
      <c r="G5" s="299"/>
      <c r="H5" s="299"/>
      <c r="I5" s="299"/>
      <c r="J5" s="299"/>
    </row>
    <row r="6" spans="1:10" ht="12.75" hidden="1">
      <c r="A6" s="329" t="s">
        <v>90</v>
      </c>
      <c r="B6" s="329"/>
      <c r="C6" s="329"/>
      <c r="D6" s="329"/>
      <c r="E6" s="299"/>
      <c r="F6" s="299"/>
      <c r="G6" s="299"/>
      <c r="H6" s="299"/>
      <c r="I6" s="299"/>
      <c r="J6" s="299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22" t="s">
        <v>150</v>
      </c>
      <c r="B8" s="322"/>
      <c r="C8" s="322"/>
      <c r="D8" s="323"/>
      <c r="E8" s="323"/>
      <c r="F8" s="323"/>
      <c r="G8" s="323"/>
      <c r="H8" s="323"/>
      <c r="I8" s="299"/>
      <c r="J8" s="299"/>
      <c r="K8" s="55"/>
      <c r="L8" s="55"/>
    </row>
    <row r="9" spans="1:12" ht="12.75" customHeight="1">
      <c r="A9" s="322" t="s">
        <v>219</v>
      </c>
      <c r="B9" s="322"/>
      <c r="C9" s="322"/>
      <c r="D9" s="323"/>
      <c r="E9" s="323"/>
      <c r="F9" s="323"/>
      <c r="G9" s="323"/>
      <c r="H9" s="323"/>
      <c r="I9" s="299"/>
      <c r="J9" s="299"/>
      <c r="K9" s="55"/>
      <c r="L9" s="55"/>
    </row>
    <row r="10" spans="1:12" ht="12.75" customHeight="1">
      <c r="A10" s="322" t="s">
        <v>811</v>
      </c>
      <c r="B10" s="322"/>
      <c r="C10" s="322"/>
      <c r="D10" s="323"/>
      <c r="E10" s="323"/>
      <c r="F10" s="323"/>
      <c r="G10" s="323"/>
      <c r="H10" s="323"/>
      <c r="I10" s="299"/>
      <c r="J10" s="299"/>
      <c r="K10" s="55"/>
      <c r="L10" s="55"/>
    </row>
    <row r="11" spans="1:12" ht="12.75" customHeight="1">
      <c r="A11" s="322" t="s">
        <v>118</v>
      </c>
      <c r="B11" s="322"/>
      <c r="C11" s="322"/>
      <c r="D11" s="323"/>
      <c r="E11" s="323"/>
      <c r="F11" s="323"/>
      <c r="G11" s="323"/>
      <c r="H11" s="323"/>
      <c r="I11" s="299"/>
      <c r="J11" s="299"/>
      <c r="K11" s="55"/>
      <c r="L11" s="55"/>
    </row>
    <row r="12" spans="1:12" ht="15.75" customHeight="1">
      <c r="A12" s="322" t="s">
        <v>219</v>
      </c>
      <c r="B12" s="322"/>
      <c r="C12" s="322"/>
      <c r="D12" s="323"/>
      <c r="E12" s="323"/>
      <c r="F12" s="323"/>
      <c r="G12" s="323"/>
      <c r="H12" s="323"/>
      <c r="I12" s="299"/>
      <c r="J12" s="299"/>
      <c r="K12" s="55"/>
      <c r="L12" s="55"/>
    </row>
    <row r="13" spans="1:12" ht="12.75" customHeight="1">
      <c r="A13" s="322" t="s">
        <v>151</v>
      </c>
      <c r="B13" s="322"/>
      <c r="C13" s="322"/>
      <c r="D13" s="323"/>
      <c r="E13" s="323"/>
      <c r="F13" s="323"/>
      <c r="G13" s="323"/>
      <c r="H13" s="323"/>
      <c r="I13" s="299"/>
      <c r="J13" s="299"/>
      <c r="K13" s="55"/>
      <c r="L13" s="55"/>
    </row>
    <row r="14" spans="1:12" ht="14.25" customHeight="1">
      <c r="A14" s="282"/>
      <c r="B14" s="282"/>
      <c r="C14" s="282"/>
      <c r="D14" s="282"/>
      <c r="E14" s="282"/>
      <c r="F14" s="282"/>
      <c r="G14" s="282"/>
      <c r="H14" s="282"/>
      <c r="I14" s="55"/>
      <c r="J14" s="55"/>
      <c r="K14" s="55"/>
      <c r="L14" s="55"/>
    </row>
    <row r="15" spans="1:10" ht="13.5" customHeight="1">
      <c r="A15" s="321" t="s">
        <v>119</v>
      </c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24" customHeight="1">
      <c r="A16" s="325" t="s">
        <v>120</v>
      </c>
      <c r="B16" s="327" t="s">
        <v>275</v>
      </c>
      <c r="C16" s="327" t="s">
        <v>152</v>
      </c>
      <c r="D16" s="327" t="s">
        <v>153</v>
      </c>
      <c r="E16" s="327" t="s">
        <v>154</v>
      </c>
      <c r="F16" s="327" t="s">
        <v>155</v>
      </c>
      <c r="G16" s="327" t="s">
        <v>156</v>
      </c>
      <c r="H16" s="327" t="s">
        <v>157</v>
      </c>
      <c r="I16" s="332" t="s">
        <v>158</v>
      </c>
      <c r="J16" s="332"/>
    </row>
    <row r="17" spans="1:10" ht="63.75" customHeight="1">
      <c r="A17" s="326"/>
      <c r="B17" s="328"/>
      <c r="C17" s="328"/>
      <c r="D17" s="328"/>
      <c r="E17" s="328"/>
      <c r="F17" s="328"/>
      <c r="G17" s="328"/>
      <c r="H17" s="328"/>
      <c r="I17" s="174" t="s">
        <v>159</v>
      </c>
      <c r="J17" s="174" t="s">
        <v>160</v>
      </c>
    </row>
    <row r="18" spans="1:10" ht="13.5" customHeight="1">
      <c r="A18" s="145" t="s">
        <v>121</v>
      </c>
      <c r="B18" s="146" t="s">
        <v>122</v>
      </c>
      <c r="C18" s="147"/>
      <c r="D18" s="145"/>
      <c r="E18" s="148"/>
      <c r="F18" s="149">
        <f>SUM(F19+F23+F25+F30)</f>
        <v>3211.5</v>
      </c>
      <c r="G18" s="149">
        <f>SUM(G19+G23+G25+G30)</f>
        <v>3211.5</v>
      </c>
      <c r="H18" s="149">
        <f>SUM(H19+H23+H25+H30)</f>
        <v>1195.9</v>
      </c>
      <c r="I18" s="149">
        <f>SUM(H18*100)/F18</f>
        <v>37.23805075509887</v>
      </c>
      <c r="J18" s="149">
        <f>SUM(H18*100)/G18</f>
        <v>37.23805075509887</v>
      </c>
    </row>
    <row r="19" spans="1:10" ht="13.5" customHeight="1">
      <c r="A19" s="37" t="s">
        <v>92</v>
      </c>
      <c r="B19" s="5" t="s">
        <v>413</v>
      </c>
      <c r="C19" s="8" t="s">
        <v>216</v>
      </c>
      <c r="D19" s="151" t="s">
        <v>749</v>
      </c>
      <c r="E19" s="151"/>
      <c r="F19" s="35">
        <f>F20+F21+F22</f>
        <v>1233.7</v>
      </c>
      <c r="G19" s="35">
        <f>G20+G21+G22</f>
        <v>1233.7</v>
      </c>
      <c r="H19" s="35">
        <f>H20+H21+H22</f>
        <v>374.3</v>
      </c>
      <c r="I19" s="218">
        <f aca="true" t="shared" si="0" ref="I19:I85">SUM(H19*100)/F19</f>
        <v>30.33962875901759</v>
      </c>
      <c r="J19" s="218">
        <f aca="true" t="shared" si="1" ref="J19:J85">SUM(H19*100)/G19</f>
        <v>30.33962875901759</v>
      </c>
    </row>
    <row r="20" spans="1:10" ht="29.25" customHeight="1">
      <c r="A20" s="152" t="s">
        <v>124</v>
      </c>
      <c r="B20" s="33" t="s">
        <v>574</v>
      </c>
      <c r="C20" s="8" t="s">
        <v>216</v>
      </c>
      <c r="D20" s="151" t="s">
        <v>749</v>
      </c>
      <c r="E20" s="151" t="s">
        <v>750</v>
      </c>
      <c r="F20" s="35">
        <f>SUM(отчет!C68)</f>
        <v>942.5</v>
      </c>
      <c r="G20" s="35">
        <f>SUM(F20)</f>
        <v>942.5</v>
      </c>
      <c r="H20" s="35">
        <f>SUM(отчет!D68)</f>
        <v>204.9</v>
      </c>
      <c r="I20" s="218">
        <f t="shared" si="0"/>
        <v>21.74005305039788</v>
      </c>
      <c r="J20" s="218">
        <f t="shared" si="1"/>
        <v>21.74005305039788</v>
      </c>
    </row>
    <row r="21" spans="1:10" ht="43.5" customHeight="1">
      <c r="A21" s="152" t="s">
        <v>131</v>
      </c>
      <c r="B21" s="33" t="s">
        <v>575</v>
      </c>
      <c r="C21" s="8" t="s">
        <v>216</v>
      </c>
      <c r="D21" s="151" t="s">
        <v>749</v>
      </c>
      <c r="E21" s="151" t="s">
        <v>751</v>
      </c>
      <c r="F21" s="35">
        <f>SUM(отчет!C69)</f>
        <v>261.2</v>
      </c>
      <c r="G21" s="35">
        <f>SUM(F21)</f>
        <v>261.2</v>
      </c>
      <c r="H21" s="35">
        <f>SUM(отчет!D69)</f>
        <v>169.4</v>
      </c>
      <c r="I21" s="218">
        <f>SUM(H21*100)/F21</f>
        <v>64.85451761102604</v>
      </c>
      <c r="J21" s="218">
        <f>SUM(H21*100)/G21</f>
        <v>64.85451761102604</v>
      </c>
    </row>
    <row r="22" spans="1:10" ht="25.5" customHeight="1">
      <c r="A22" s="152" t="s">
        <v>132</v>
      </c>
      <c r="B22" s="33" t="s">
        <v>612</v>
      </c>
      <c r="C22" s="8" t="s">
        <v>216</v>
      </c>
      <c r="D22" s="151" t="s">
        <v>749</v>
      </c>
      <c r="E22" s="151" t="s">
        <v>303</v>
      </c>
      <c r="F22" s="35">
        <f>SUM(отчет!C72)</f>
        <v>30</v>
      </c>
      <c r="G22" s="35">
        <f>SUM(F22)</f>
        <v>30</v>
      </c>
      <c r="H22" s="35">
        <f>SUM(отчет!D72)</f>
        <v>0</v>
      </c>
      <c r="I22" s="218">
        <f t="shared" si="0"/>
        <v>0</v>
      </c>
      <c r="J22" s="218">
        <f t="shared" si="1"/>
        <v>0</v>
      </c>
    </row>
    <row r="23" spans="1:11" ht="82.5" customHeight="1">
      <c r="A23" s="37" t="s">
        <v>94</v>
      </c>
      <c r="B23" s="64" t="s">
        <v>414</v>
      </c>
      <c r="C23" s="153" t="s">
        <v>301</v>
      </c>
      <c r="D23" s="49" t="s">
        <v>753</v>
      </c>
      <c r="E23" s="49"/>
      <c r="F23" s="46">
        <f>F24</f>
        <v>140.4</v>
      </c>
      <c r="G23" s="46">
        <f>G24</f>
        <v>140.4</v>
      </c>
      <c r="H23" s="46">
        <f>H24</f>
        <v>11.7</v>
      </c>
      <c r="I23" s="218">
        <f t="shared" si="0"/>
        <v>8.333333333333332</v>
      </c>
      <c r="J23" s="218">
        <f t="shared" si="1"/>
        <v>8.333333333333332</v>
      </c>
      <c r="K23" s="99"/>
    </row>
    <row r="24" spans="1:12" ht="54" customHeight="1">
      <c r="A24" s="37" t="s">
        <v>125</v>
      </c>
      <c r="B24" s="37" t="s">
        <v>584</v>
      </c>
      <c r="C24" s="153" t="s">
        <v>301</v>
      </c>
      <c r="D24" s="49" t="s">
        <v>753</v>
      </c>
      <c r="E24" s="49" t="s">
        <v>752</v>
      </c>
      <c r="F24" s="46">
        <f>SUM(отчет!C77)</f>
        <v>140.4</v>
      </c>
      <c r="G24" s="46">
        <f>SUM(F24)</f>
        <v>140.4</v>
      </c>
      <c r="H24" s="46">
        <f>SUM(отчет!D75)</f>
        <v>11.7</v>
      </c>
      <c r="I24" s="218">
        <f t="shared" si="0"/>
        <v>8.333333333333332</v>
      </c>
      <c r="J24" s="218">
        <f t="shared" si="1"/>
        <v>8.333333333333332</v>
      </c>
      <c r="K24" s="99"/>
      <c r="L24" s="173"/>
    </row>
    <row r="25" spans="1:10" ht="27" customHeight="1">
      <c r="A25" s="11" t="s">
        <v>96</v>
      </c>
      <c r="B25" s="64" t="s">
        <v>415</v>
      </c>
      <c r="C25" s="8" t="s">
        <v>301</v>
      </c>
      <c r="D25" s="151" t="s">
        <v>754</v>
      </c>
      <c r="E25" s="151"/>
      <c r="F25" s="35">
        <f>F26+F27+F28+F29</f>
        <v>1765.3999999999999</v>
      </c>
      <c r="G25" s="35">
        <f>G26+G27+G28+G29</f>
        <v>1765.3999999999999</v>
      </c>
      <c r="H25" s="35">
        <f>H26+H27+H28+H29</f>
        <v>773.9</v>
      </c>
      <c r="I25" s="218">
        <f t="shared" si="0"/>
        <v>43.83709074430724</v>
      </c>
      <c r="J25" s="218">
        <f t="shared" si="1"/>
        <v>43.83709074430724</v>
      </c>
    </row>
    <row r="26" spans="1:10" ht="30" customHeight="1">
      <c r="A26" s="11" t="s">
        <v>133</v>
      </c>
      <c r="B26" s="33" t="s">
        <v>574</v>
      </c>
      <c r="C26" s="8" t="s">
        <v>301</v>
      </c>
      <c r="D26" s="151" t="s">
        <v>754</v>
      </c>
      <c r="E26" s="151" t="s">
        <v>750</v>
      </c>
      <c r="F26" s="35">
        <f>SUM(отчет!C81)</f>
        <v>1168.7</v>
      </c>
      <c r="G26" s="35">
        <f>SUM(F26)</f>
        <v>1168.7</v>
      </c>
      <c r="H26" s="35">
        <f>SUM(отчет!D81)</f>
        <v>568.2</v>
      </c>
      <c r="I26" s="218">
        <f>SUM(H26*100)/F26</f>
        <v>48.61812270043639</v>
      </c>
      <c r="J26" s="218">
        <f>SUM(H26*100)/G26</f>
        <v>48.61812270043639</v>
      </c>
    </row>
    <row r="27" spans="1:10" ht="41.25" customHeight="1">
      <c r="A27" s="11" t="s">
        <v>134</v>
      </c>
      <c r="B27" s="33" t="s">
        <v>575</v>
      </c>
      <c r="C27" s="8" t="s">
        <v>301</v>
      </c>
      <c r="D27" s="151" t="s">
        <v>754</v>
      </c>
      <c r="E27" s="151" t="s">
        <v>751</v>
      </c>
      <c r="F27" s="35">
        <f>SUM(отчет!C82)</f>
        <v>352.9</v>
      </c>
      <c r="G27" s="35">
        <f>SUM(F27)</f>
        <v>352.9</v>
      </c>
      <c r="H27" s="35">
        <f>SUM(отчет!D82)</f>
        <v>157.3</v>
      </c>
      <c r="I27" s="218">
        <f t="shared" si="0"/>
        <v>44.57353357891755</v>
      </c>
      <c r="J27" s="218">
        <f t="shared" si="1"/>
        <v>44.57353357891755</v>
      </c>
    </row>
    <row r="28" spans="1:10" ht="27" customHeight="1">
      <c r="A28" s="11" t="s">
        <v>135</v>
      </c>
      <c r="B28" s="33" t="s">
        <v>612</v>
      </c>
      <c r="C28" s="8" t="s">
        <v>301</v>
      </c>
      <c r="D28" s="151" t="s">
        <v>754</v>
      </c>
      <c r="E28" s="151" t="s">
        <v>303</v>
      </c>
      <c r="F28" s="35">
        <f>SUM(отчет!C85)</f>
        <v>241.2</v>
      </c>
      <c r="G28" s="35">
        <f>SUM(F28)</f>
        <v>241.2</v>
      </c>
      <c r="H28" s="35">
        <f>SUM(отчет!D85)</f>
        <v>48.3</v>
      </c>
      <c r="I28" s="218">
        <f t="shared" si="0"/>
        <v>20.024875621890548</v>
      </c>
      <c r="J28" s="218">
        <f t="shared" si="1"/>
        <v>20.024875621890548</v>
      </c>
    </row>
    <row r="29" spans="1:10" ht="24" customHeight="1">
      <c r="A29" s="11" t="s">
        <v>799</v>
      </c>
      <c r="B29" s="37" t="s">
        <v>597</v>
      </c>
      <c r="C29" s="8" t="s">
        <v>301</v>
      </c>
      <c r="D29" s="151" t="s">
        <v>754</v>
      </c>
      <c r="E29" s="151" t="s">
        <v>755</v>
      </c>
      <c r="F29" s="35">
        <f>SUM(отчет!C88)</f>
        <v>2.6</v>
      </c>
      <c r="G29" s="35">
        <f>SUM(F29)</f>
        <v>2.6</v>
      </c>
      <c r="H29" s="35">
        <f>SUM(отчет!D88)</f>
        <v>0.1</v>
      </c>
      <c r="I29" s="218">
        <f t="shared" si="0"/>
        <v>3.846153846153846</v>
      </c>
      <c r="J29" s="218">
        <f t="shared" si="1"/>
        <v>3.846153846153846</v>
      </c>
    </row>
    <row r="30" spans="1:11" ht="42.75" customHeight="1">
      <c r="A30" s="37" t="s">
        <v>98</v>
      </c>
      <c r="B30" s="64" t="s">
        <v>419</v>
      </c>
      <c r="C30" s="153" t="s">
        <v>301</v>
      </c>
      <c r="D30" s="49" t="s">
        <v>756</v>
      </c>
      <c r="E30" s="49"/>
      <c r="F30" s="46">
        <f>F31</f>
        <v>72</v>
      </c>
      <c r="G30" s="46">
        <f>G31</f>
        <v>72</v>
      </c>
      <c r="H30" s="46">
        <f>H31</f>
        <v>36</v>
      </c>
      <c r="I30" s="218">
        <f>SUM(H30*100)/F30</f>
        <v>50</v>
      </c>
      <c r="J30" s="218">
        <f>SUM(H30*100)/G30</f>
        <v>50</v>
      </c>
      <c r="K30" s="99"/>
    </row>
    <row r="31" spans="1:12" ht="18" customHeight="1">
      <c r="A31" s="37" t="s">
        <v>142</v>
      </c>
      <c r="B31" s="37" t="s">
        <v>603</v>
      </c>
      <c r="C31" s="153" t="s">
        <v>301</v>
      </c>
      <c r="D31" s="49" t="s">
        <v>756</v>
      </c>
      <c r="E31" s="49" t="s">
        <v>757</v>
      </c>
      <c r="F31" s="46">
        <f>SUM(отчет!C93)</f>
        <v>72</v>
      </c>
      <c r="G31" s="46">
        <f>SUM(F31)</f>
        <v>72</v>
      </c>
      <c r="H31" s="46">
        <f>SUM(отчет!D93)</f>
        <v>36</v>
      </c>
      <c r="I31" s="218">
        <f>SUM(H31*100)/F31</f>
        <v>50</v>
      </c>
      <c r="J31" s="218">
        <f>SUM(H31*100)/G31</f>
        <v>50</v>
      </c>
      <c r="K31" s="99"/>
      <c r="L31" s="173"/>
    </row>
    <row r="32" spans="1:10" ht="26.25" customHeight="1" hidden="1">
      <c r="A32" s="145" t="s">
        <v>127</v>
      </c>
      <c r="B32" s="146" t="s">
        <v>375</v>
      </c>
      <c r="C32" s="147"/>
      <c r="D32" s="148"/>
      <c r="E32" s="148"/>
      <c r="F32" s="149">
        <f>SUM(F33)</f>
        <v>0</v>
      </c>
      <c r="G32" s="149">
        <f>SUM(G33)</f>
        <v>0</v>
      </c>
      <c r="H32" s="149">
        <f>SUM(H33)</f>
        <v>0</v>
      </c>
      <c r="I32" s="149" t="e">
        <f t="shared" si="0"/>
        <v>#DIV/0!</v>
      </c>
      <c r="J32" s="149" t="e">
        <f t="shared" si="1"/>
        <v>#DIV/0!</v>
      </c>
    </row>
    <row r="33" spans="1:10" ht="16.5" customHeight="1" hidden="1">
      <c r="A33" s="37" t="s">
        <v>92</v>
      </c>
      <c r="B33" s="65" t="s">
        <v>380</v>
      </c>
      <c r="C33" s="8" t="s">
        <v>393</v>
      </c>
      <c r="D33" s="151" t="s">
        <v>394</v>
      </c>
      <c r="E33" s="151"/>
      <c r="F33" s="35">
        <f>F34+F35</f>
        <v>0</v>
      </c>
      <c r="G33" s="35">
        <f>G34+G35</f>
        <v>0</v>
      </c>
      <c r="H33" s="35">
        <f>H34+H35</f>
        <v>0</v>
      </c>
      <c r="I33" s="149" t="e">
        <f t="shared" si="0"/>
        <v>#DIV/0!</v>
      </c>
      <c r="J33" s="149" t="e">
        <f t="shared" si="1"/>
        <v>#DIV/0!</v>
      </c>
    </row>
    <row r="34" spans="1:10" ht="30" customHeight="1" hidden="1">
      <c r="A34" s="37" t="s">
        <v>124</v>
      </c>
      <c r="B34" s="33" t="s">
        <v>390</v>
      </c>
      <c r="C34" s="8" t="s">
        <v>393</v>
      </c>
      <c r="D34" s="151" t="s">
        <v>394</v>
      </c>
      <c r="E34" s="151" t="s">
        <v>392</v>
      </c>
      <c r="F34" s="35">
        <v>0</v>
      </c>
      <c r="G34" s="35">
        <v>0</v>
      </c>
      <c r="H34" s="35">
        <v>0</v>
      </c>
      <c r="I34" s="149" t="e">
        <f t="shared" si="0"/>
        <v>#DIV/0!</v>
      </c>
      <c r="J34" s="149" t="e">
        <f t="shared" si="1"/>
        <v>#DIV/0!</v>
      </c>
    </row>
    <row r="35" spans="1:10" ht="29.25" customHeight="1" hidden="1">
      <c r="A35" s="152" t="s">
        <v>131</v>
      </c>
      <c r="B35" s="33" t="s">
        <v>382</v>
      </c>
      <c r="C35" s="8" t="s">
        <v>393</v>
      </c>
      <c r="D35" s="151" t="s">
        <v>394</v>
      </c>
      <c r="E35" s="151" t="s">
        <v>354</v>
      </c>
      <c r="F35" s="35">
        <v>0</v>
      </c>
      <c r="G35" s="35">
        <v>0</v>
      </c>
      <c r="H35" s="35">
        <v>0</v>
      </c>
      <c r="I35" s="149" t="e">
        <f t="shared" si="0"/>
        <v>#DIV/0!</v>
      </c>
      <c r="J35" s="149" t="e">
        <f t="shared" si="1"/>
        <v>#DIV/0!</v>
      </c>
    </row>
    <row r="36" spans="1:10" ht="14.25" customHeight="1">
      <c r="A36" s="145" t="s">
        <v>127</v>
      </c>
      <c r="B36" s="154" t="s">
        <v>130</v>
      </c>
      <c r="C36" s="155"/>
      <c r="D36" s="156"/>
      <c r="E36" s="156"/>
      <c r="F36" s="157">
        <f>SUM(F37+F41+F46+F54+F56+F62+F64+F66+F70+F72+F74++F76+F78+F81+F83+F85+F89+F48+F91+F93+F95+F97+F52+F68+F87)+F58+F60</f>
        <v>90514.69999999998</v>
      </c>
      <c r="G36" s="157">
        <f>SUM(G37+G41+G46+G54+G56+G62+G64+G66+G70+G72+G74++G76+G78+G81+G83+G85+G89+G48+G91+G93+G95+G97+G52+G68+G87)+G58+G60</f>
        <v>90514.69999999998</v>
      </c>
      <c r="H36" s="157">
        <f>SUM(H37+H41+H46+H54+H56+H62+H64+H66+H70+H72+H74++H76+H78+H81+H83+H85+H89+H48+H91+H93+H95+H97+H52+H68+H87)+H58+H60</f>
        <v>17699.599999999995</v>
      </c>
      <c r="I36" s="149">
        <f t="shared" si="0"/>
        <v>19.554392822381335</v>
      </c>
      <c r="J36" s="149">
        <f t="shared" si="1"/>
        <v>19.554392822381335</v>
      </c>
    </row>
    <row r="37" spans="1:11" ht="42" customHeight="1">
      <c r="A37" s="37" t="s">
        <v>92</v>
      </c>
      <c r="B37" s="34" t="s">
        <v>416</v>
      </c>
      <c r="C37" s="153" t="s">
        <v>85</v>
      </c>
      <c r="D37" s="49" t="s">
        <v>758</v>
      </c>
      <c r="E37" s="49"/>
      <c r="F37" s="46">
        <f>F38+F39+F40</f>
        <v>1222.4</v>
      </c>
      <c r="G37" s="46">
        <f>G38+G39+G40</f>
        <v>1222.4</v>
      </c>
      <c r="H37" s="46">
        <f>H38+H39+H40</f>
        <v>607.9</v>
      </c>
      <c r="I37" s="46">
        <f t="shared" si="0"/>
        <v>49.730039267015705</v>
      </c>
      <c r="J37" s="46">
        <f t="shared" si="1"/>
        <v>49.730039267015705</v>
      </c>
      <c r="K37" s="99"/>
    </row>
    <row r="38" spans="1:11" ht="28.5" customHeight="1">
      <c r="A38" s="37" t="s">
        <v>124</v>
      </c>
      <c r="B38" s="33" t="s">
        <v>574</v>
      </c>
      <c r="C38" s="153" t="s">
        <v>85</v>
      </c>
      <c r="D38" s="49" t="s">
        <v>758</v>
      </c>
      <c r="E38" s="49" t="s">
        <v>750</v>
      </c>
      <c r="F38" s="46">
        <f>SUM(отчет!C110)</f>
        <v>942.5</v>
      </c>
      <c r="G38" s="46">
        <f>SUM(F38)</f>
        <v>942.5</v>
      </c>
      <c r="H38" s="46">
        <f>SUM(отчет!D110)</f>
        <v>466.2</v>
      </c>
      <c r="I38" s="46">
        <f t="shared" si="0"/>
        <v>49.46419098143236</v>
      </c>
      <c r="J38" s="46">
        <f t="shared" si="1"/>
        <v>49.46419098143236</v>
      </c>
      <c r="K38" s="99"/>
    </row>
    <row r="39" spans="1:11" ht="40.5" customHeight="1">
      <c r="A39" s="37" t="s">
        <v>131</v>
      </c>
      <c r="B39" s="33" t="s">
        <v>575</v>
      </c>
      <c r="C39" s="153" t="s">
        <v>85</v>
      </c>
      <c r="D39" s="49" t="s">
        <v>758</v>
      </c>
      <c r="E39" s="49" t="s">
        <v>751</v>
      </c>
      <c r="F39" s="46">
        <f>SUM(отчет!C111)</f>
        <v>261.2</v>
      </c>
      <c r="G39" s="46">
        <f>SUM(F39)</f>
        <v>261.2</v>
      </c>
      <c r="H39" s="46">
        <f>SUM(отчет!D111)</f>
        <v>131.1</v>
      </c>
      <c r="I39" s="46">
        <f>SUM(H39*100)/F39</f>
        <v>50.19142419601838</v>
      </c>
      <c r="J39" s="46">
        <f>SUM(H39*100)/G39</f>
        <v>50.19142419601838</v>
      </c>
      <c r="K39" s="99"/>
    </row>
    <row r="40" spans="1:11" ht="27.75" customHeight="1">
      <c r="A40" s="37" t="s">
        <v>132</v>
      </c>
      <c r="B40" s="33" t="s">
        <v>612</v>
      </c>
      <c r="C40" s="153" t="s">
        <v>85</v>
      </c>
      <c r="D40" s="49" t="s">
        <v>758</v>
      </c>
      <c r="E40" s="49" t="s">
        <v>303</v>
      </c>
      <c r="F40" s="46">
        <f>SUM(отчет!C114)</f>
        <v>18.7</v>
      </c>
      <c r="G40" s="46">
        <f>SUM(F40)</f>
        <v>18.7</v>
      </c>
      <c r="H40" s="46">
        <f>SUM(отчет!D114)</f>
        <v>10.6</v>
      </c>
      <c r="I40" s="46">
        <f t="shared" si="0"/>
        <v>56.68449197860963</v>
      </c>
      <c r="J40" s="46">
        <f t="shared" si="1"/>
        <v>56.68449197860963</v>
      </c>
      <c r="K40" s="99"/>
    </row>
    <row r="41" spans="1:11" ht="41.25" customHeight="1">
      <c r="A41" s="37" t="s">
        <v>94</v>
      </c>
      <c r="B41" s="64" t="s">
        <v>417</v>
      </c>
      <c r="C41" s="153" t="s">
        <v>85</v>
      </c>
      <c r="D41" s="49" t="s">
        <v>759</v>
      </c>
      <c r="E41" s="49"/>
      <c r="F41" s="46">
        <f>F42+F43+F44+F45</f>
        <v>10847.699999999999</v>
      </c>
      <c r="G41" s="46">
        <f>G42+G43+G44+G45</f>
        <v>10847.699999999999</v>
      </c>
      <c r="H41" s="46">
        <f>H42+H43+H44+H45</f>
        <v>4975.499999999999</v>
      </c>
      <c r="I41" s="46">
        <f t="shared" si="0"/>
        <v>45.86686578721756</v>
      </c>
      <c r="J41" s="46">
        <f t="shared" si="1"/>
        <v>45.86686578721756</v>
      </c>
      <c r="K41" s="99"/>
    </row>
    <row r="42" spans="1:11" ht="30" customHeight="1">
      <c r="A42" s="37" t="s">
        <v>125</v>
      </c>
      <c r="B42" s="33" t="s">
        <v>574</v>
      </c>
      <c r="C42" s="153" t="s">
        <v>85</v>
      </c>
      <c r="D42" s="49" t="s">
        <v>759</v>
      </c>
      <c r="E42" s="49" t="s">
        <v>750</v>
      </c>
      <c r="F42" s="46">
        <f>SUM(отчет!C118)</f>
        <v>6861.4</v>
      </c>
      <c r="G42" s="46">
        <f>SUM(F42)</f>
        <v>6861.4</v>
      </c>
      <c r="H42" s="46">
        <f>SUM(отчет!D118)</f>
        <v>3221</v>
      </c>
      <c r="I42" s="46">
        <f t="shared" si="0"/>
        <v>46.943772407963394</v>
      </c>
      <c r="J42" s="46">
        <f t="shared" si="1"/>
        <v>46.943772407963394</v>
      </c>
      <c r="K42" s="99"/>
    </row>
    <row r="43" spans="1:11" ht="41.25" customHeight="1">
      <c r="A43" s="37" t="s">
        <v>126</v>
      </c>
      <c r="B43" s="33" t="s">
        <v>575</v>
      </c>
      <c r="C43" s="153" t="s">
        <v>85</v>
      </c>
      <c r="D43" s="49" t="s">
        <v>759</v>
      </c>
      <c r="E43" s="49" t="s">
        <v>751</v>
      </c>
      <c r="F43" s="46">
        <f>SUM(отчет!C119)</f>
        <v>2068.2</v>
      </c>
      <c r="G43" s="46">
        <f>SUM(F43)</f>
        <v>2068.2</v>
      </c>
      <c r="H43" s="46">
        <f>SUM(отчет!D119)</f>
        <v>939.9</v>
      </c>
      <c r="I43" s="46">
        <f t="shared" si="0"/>
        <v>45.445314766463596</v>
      </c>
      <c r="J43" s="46">
        <f t="shared" si="1"/>
        <v>45.445314766463596</v>
      </c>
      <c r="K43" s="99"/>
    </row>
    <row r="44" spans="1:11" ht="27.75" customHeight="1">
      <c r="A44" s="37" t="s">
        <v>141</v>
      </c>
      <c r="B44" s="33" t="s">
        <v>612</v>
      </c>
      <c r="C44" s="153" t="s">
        <v>85</v>
      </c>
      <c r="D44" s="49" t="s">
        <v>759</v>
      </c>
      <c r="E44" s="49" t="s">
        <v>303</v>
      </c>
      <c r="F44" s="46">
        <f>SUM(отчет!C122)</f>
        <v>1896.1</v>
      </c>
      <c r="G44" s="46">
        <f>SUM(F44)</f>
        <v>1896.1</v>
      </c>
      <c r="H44" s="46">
        <f>SUM(отчет!D122)</f>
        <v>808.7</v>
      </c>
      <c r="I44" s="46">
        <f>SUM(H44*100)/F44</f>
        <v>42.650704076789204</v>
      </c>
      <c r="J44" s="46">
        <f>SUM(H44*100)/G44</f>
        <v>42.650704076789204</v>
      </c>
      <c r="K44" s="99"/>
    </row>
    <row r="45" spans="1:11" ht="24.75" customHeight="1">
      <c r="A45" s="37" t="s">
        <v>480</v>
      </c>
      <c r="B45" s="37" t="s">
        <v>597</v>
      </c>
      <c r="C45" s="153" t="s">
        <v>85</v>
      </c>
      <c r="D45" s="49" t="s">
        <v>759</v>
      </c>
      <c r="E45" s="49" t="s">
        <v>755</v>
      </c>
      <c r="F45" s="46">
        <f>SUM(отчет!C125)</f>
        <v>22</v>
      </c>
      <c r="G45" s="46">
        <f>SUM(F45)</f>
        <v>22</v>
      </c>
      <c r="H45" s="46">
        <f>SUM(отчет!D125)</f>
        <v>5.9</v>
      </c>
      <c r="I45" s="46">
        <f t="shared" si="0"/>
        <v>26.818181818181817</v>
      </c>
      <c r="J45" s="46">
        <f t="shared" si="1"/>
        <v>26.818181818181817</v>
      </c>
      <c r="K45" s="99"/>
    </row>
    <row r="46" spans="1:11" ht="57" customHeight="1">
      <c r="A46" s="37" t="s">
        <v>96</v>
      </c>
      <c r="B46" s="64" t="s">
        <v>624</v>
      </c>
      <c r="C46" s="153" t="s">
        <v>85</v>
      </c>
      <c r="D46" s="49" t="s">
        <v>760</v>
      </c>
      <c r="E46" s="49"/>
      <c r="F46" s="46">
        <f>F47</f>
        <v>6</v>
      </c>
      <c r="G46" s="46">
        <f>G47</f>
        <v>6</v>
      </c>
      <c r="H46" s="46">
        <f>H47</f>
        <v>6</v>
      </c>
      <c r="I46" s="46">
        <f t="shared" si="0"/>
        <v>100</v>
      </c>
      <c r="J46" s="46">
        <f t="shared" si="1"/>
        <v>100</v>
      </c>
      <c r="K46" s="99"/>
    </row>
    <row r="47" spans="1:11" ht="27.75" customHeight="1">
      <c r="A47" s="37" t="s">
        <v>133</v>
      </c>
      <c r="B47" s="33" t="s">
        <v>612</v>
      </c>
      <c r="C47" s="153" t="s">
        <v>85</v>
      </c>
      <c r="D47" s="49" t="s">
        <v>760</v>
      </c>
      <c r="E47" s="49" t="s">
        <v>303</v>
      </c>
      <c r="F47" s="46">
        <f>SUM(отчет!C129)</f>
        <v>6</v>
      </c>
      <c r="G47" s="46">
        <f>SUM(F47)</f>
        <v>6</v>
      </c>
      <c r="H47" s="46">
        <f>SUM(отчет!D129)</f>
        <v>6</v>
      </c>
      <c r="I47" s="46">
        <f t="shared" si="0"/>
        <v>100</v>
      </c>
      <c r="J47" s="46">
        <f t="shared" si="1"/>
        <v>100</v>
      </c>
      <c r="K47" s="99"/>
    </row>
    <row r="48" spans="1:10" s="81" customFormat="1" ht="54">
      <c r="A48" s="37" t="s">
        <v>98</v>
      </c>
      <c r="B48" s="64" t="s">
        <v>637</v>
      </c>
      <c r="C48" s="153" t="s">
        <v>85</v>
      </c>
      <c r="D48" s="49" t="s">
        <v>761</v>
      </c>
      <c r="E48" s="49"/>
      <c r="F48" s="46">
        <f>F49+F50+F51</f>
        <v>3466.6</v>
      </c>
      <c r="G48" s="46">
        <f>G49+G50+G51</f>
        <v>3466.6</v>
      </c>
      <c r="H48" s="46">
        <f>H49+H50+H51</f>
        <v>1715.1000000000001</v>
      </c>
      <c r="I48" s="46">
        <f>SUM(H48*100)/F48</f>
        <v>49.474989903651995</v>
      </c>
      <c r="J48" s="46">
        <f>SUM(H48*100)/G48</f>
        <v>49.474989903651995</v>
      </c>
    </row>
    <row r="49" spans="1:10" s="81" customFormat="1" ht="27.75" customHeight="1">
      <c r="A49" s="37" t="s">
        <v>142</v>
      </c>
      <c r="B49" s="33" t="s">
        <v>574</v>
      </c>
      <c r="C49" s="153" t="s">
        <v>85</v>
      </c>
      <c r="D49" s="49" t="s">
        <v>761</v>
      </c>
      <c r="E49" s="49" t="s">
        <v>750</v>
      </c>
      <c r="F49" s="46">
        <f>SUM(отчет!C133)</f>
        <v>2450.5</v>
      </c>
      <c r="G49" s="46">
        <f>SUM(F49)</f>
        <v>2450.5</v>
      </c>
      <c r="H49" s="46">
        <f>SUM(отчет!D133)</f>
        <v>1220.9</v>
      </c>
      <c r="I49" s="46">
        <f>SUM(H49*100)/F49</f>
        <v>49.8224852071006</v>
      </c>
      <c r="J49" s="46">
        <f>SUM(H49*100)/G49</f>
        <v>49.8224852071006</v>
      </c>
    </row>
    <row r="50" spans="1:10" s="81" customFormat="1" ht="42.75" customHeight="1">
      <c r="A50" s="37" t="s">
        <v>800</v>
      </c>
      <c r="B50" s="33" t="s">
        <v>575</v>
      </c>
      <c r="C50" s="153" t="s">
        <v>85</v>
      </c>
      <c r="D50" s="49" t="s">
        <v>761</v>
      </c>
      <c r="E50" s="49" t="s">
        <v>751</v>
      </c>
      <c r="F50" s="46">
        <f>SUM(отчет!C134)</f>
        <v>740.1</v>
      </c>
      <c r="G50" s="46">
        <f>SUM(F50)</f>
        <v>740.1</v>
      </c>
      <c r="H50" s="46">
        <f>SUM(отчет!D134)</f>
        <v>404.3</v>
      </c>
      <c r="I50" s="46">
        <f>SUM(H50*100)/F50</f>
        <v>54.62775300635049</v>
      </c>
      <c r="J50" s="46">
        <f>SUM(H50*100)/G50</f>
        <v>54.62775300635049</v>
      </c>
    </row>
    <row r="51" spans="1:10" s="81" customFormat="1" ht="27.75" customHeight="1">
      <c r="A51" s="37" t="s">
        <v>801</v>
      </c>
      <c r="B51" s="33" t="s">
        <v>612</v>
      </c>
      <c r="C51" s="153" t="s">
        <v>85</v>
      </c>
      <c r="D51" s="49" t="s">
        <v>761</v>
      </c>
      <c r="E51" s="49" t="s">
        <v>303</v>
      </c>
      <c r="F51" s="46">
        <f>SUM(отчет!C137)</f>
        <v>276</v>
      </c>
      <c r="G51" s="46">
        <f>SUM(F51)</f>
        <v>276</v>
      </c>
      <c r="H51" s="46">
        <f>SUM(отчет!D137)</f>
        <v>89.9</v>
      </c>
      <c r="I51" s="46">
        <f>SUM(H51*100)/F51</f>
        <v>32.572463768115945</v>
      </c>
      <c r="J51" s="46">
        <f>SUM(H51*100)/G51</f>
        <v>32.572463768115945</v>
      </c>
    </row>
    <row r="52" spans="1:11" ht="27.75" customHeight="1">
      <c r="A52" s="37" t="s">
        <v>100</v>
      </c>
      <c r="B52" s="47" t="s">
        <v>418</v>
      </c>
      <c r="C52" s="153" t="s">
        <v>395</v>
      </c>
      <c r="D52" s="49" t="s">
        <v>762</v>
      </c>
      <c r="E52" s="49"/>
      <c r="F52" s="46">
        <f>F53</f>
        <v>100</v>
      </c>
      <c r="G52" s="46">
        <f>G53</f>
        <v>100</v>
      </c>
      <c r="H52" s="46">
        <f>H53</f>
        <v>0</v>
      </c>
      <c r="I52" s="46">
        <f t="shared" si="0"/>
        <v>0</v>
      </c>
      <c r="J52" s="46">
        <f t="shared" si="1"/>
        <v>0</v>
      </c>
      <c r="K52" s="99"/>
    </row>
    <row r="53" spans="1:11" ht="17.25" customHeight="1">
      <c r="A53" s="37" t="s">
        <v>161</v>
      </c>
      <c r="B53" s="33" t="s">
        <v>385</v>
      </c>
      <c r="C53" s="153" t="s">
        <v>395</v>
      </c>
      <c r="D53" s="49" t="s">
        <v>762</v>
      </c>
      <c r="E53" s="49" t="s">
        <v>396</v>
      </c>
      <c r="F53" s="46">
        <f>SUM(отчет!C140)</f>
        <v>100</v>
      </c>
      <c r="G53" s="46">
        <f>SUM(F53)</f>
        <v>100</v>
      </c>
      <c r="H53" s="46">
        <f>SUM(отчет!D140)</f>
        <v>0</v>
      </c>
      <c r="I53" s="46">
        <f t="shared" si="0"/>
        <v>0</v>
      </c>
      <c r="J53" s="46">
        <f t="shared" si="1"/>
        <v>0</v>
      </c>
      <c r="K53" s="99"/>
    </row>
    <row r="54" spans="1:10" ht="42.75" customHeight="1">
      <c r="A54" s="158" t="s">
        <v>103</v>
      </c>
      <c r="B54" s="47" t="s">
        <v>66</v>
      </c>
      <c r="C54" s="153" t="s">
        <v>62</v>
      </c>
      <c r="D54" s="49" t="s">
        <v>763</v>
      </c>
      <c r="E54" s="49"/>
      <c r="F54" s="46">
        <f>F55</f>
        <v>40</v>
      </c>
      <c r="G54" s="46">
        <f>G55</f>
        <v>40</v>
      </c>
      <c r="H54" s="46">
        <f>H55</f>
        <v>0</v>
      </c>
      <c r="I54" s="46">
        <f t="shared" si="0"/>
        <v>0</v>
      </c>
      <c r="J54" s="46">
        <f t="shared" si="1"/>
        <v>0</v>
      </c>
    </row>
    <row r="55" spans="1:10" ht="28.5" customHeight="1">
      <c r="A55" s="158" t="s">
        <v>162</v>
      </c>
      <c r="B55" s="33" t="s">
        <v>612</v>
      </c>
      <c r="C55" s="153" t="s">
        <v>62</v>
      </c>
      <c r="D55" s="49" t="s">
        <v>763</v>
      </c>
      <c r="E55" s="49" t="s">
        <v>303</v>
      </c>
      <c r="F55" s="46">
        <f>SUM(отчет!C144)</f>
        <v>40</v>
      </c>
      <c r="G55" s="46">
        <f>SUM(F55)</f>
        <v>40</v>
      </c>
      <c r="H55" s="46">
        <f>SUM(отчет!D144)</f>
        <v>0</v>
      </c>
      <c r="I55" s="46">
        <f t="shared" si="0"/>
        <v>0</v>
      </c>
      <c r="J55" s="46">
        <f t="shared" si="1"/>
        <v>0</v>
      </c>
    </row>
    <row r="56" spans="1:10" ht="17.25" customHeight="1">
      <c r="A56" s="119" t="s">
        <v>106</v>
      </c>
      <c r="B56" s="34" t="s">
        <v>115</v>
      </c>
      <c r="C56" s="153" t="s">
        <v>62</v>
      </c>
      <c r="D56" s="153" t="s">
        <v>764</v>
      </c>
      <c r="E56" s="49"/>
      <c r="F56" s="35">
        <f>F57</f>
        <v>313</v>
      </c>
      <c r="G56" s="35">
        <f>G57</f>
        <v>313</v>
      </c>
      <c r="H56" s="35">
        <f>H57</f>
        <v>1.7</v>
      </c>
      <c r="I56" s="46">
        <f t="shared" si="0"/>
        <v>0.5431309904153354</v>
      </c>
      <c r="J56" s="46">
        <f t="shared" si="1"/>
        <v>0.5431309904153354</v>
      </c>
    </row>
    <row r="57" spans="1:10" ht="24.75" customHeight="1">
      <c r="A57" s="119" t="s">
        <v>163</v>
      </c>
      <c r="B57" s="33" t="s">
        <v>612</v>
      </c>
      <c r="C57" s="153" t="s">
        <v>62</v>
      </c>
      <c r="D57" s="153" t="s">
        <v>764</v>
      </c>
      <c r="E57" s="49" t="s">
        <v>303</v>
      </c>
      <c r="F57" s="35">
        <f>SUM(отчет!C148)</f>
        <v>313</v>
      </c>
      <c r="G57" s="35">
        <f>SUM(F57)</f>
        <v>313</v>
      </c>
      <c r="H57" s="35">
        <f>SUM(отчет!D148)</f>
        <v>1.7</v>
      </c>
      <c r="I57" s="46">
        <f t="shared" si="0"/>
        <v>0.5431309904153354</v>
      </c>
      <c r="J57" s="46">
        <f t="shared" si="1"/>
        <v>0.5431309904153354</v>
      </c>
    </row>
    <row r="58" spans="1:10" ht="30" customHeight="1">
      <c r="A58" s="119" t="s">
        <v>164</v>
      </c>
      <c r="B58" s="47" t="s">
        <v>420</v>
      </c>
      <c r="C58" s="153" t="s">
        <v>62</v>
      </c>
      <c r="D58" s="153" t="s">
        <v>765</v>
      </c>
      <c r="E58" s="49"/>
      <c r="F58" s="35">
        <f>F59</f>
        <v>874.5</v>
      </c>
      <c r="G58" s="35">
        <f>G59</f>
        <v>874.5</v>
      </c>
      <c r="H58" s="35">
        <f>H59</f>
        <v>483</v>
      </c>
      <c r="I58" s="46">
        <f t="shared" si="0"/>
        <v>55.23156089193825</v>
      </c>
      <c r="J58" s="46">
        <f t="shared" si="1"/>
        <v>55.23156089193825</v>
      </c>
    </row>
    <row r="59" spans="1:10" ht="24.75" customHeight="1">
      <c r="A59" s="119" t="s">
        <v>165</v>
      </c>
      <c r="B59" s="33" t="s">
        <v>612</v>
      </c>
      <c r="C59" s="153" t="s">
        <v>62</v>
      </c>
      <c r="D59" s="153" t="s">
        <v>765</v>
      </c>
      <c r="E59" s="49" t="s">
        <v>303</v>
      </c>
      <c r="F59" s="35">
        <f>SUM(отчет!C152)</f>
        <v>874.5</v>
      </c>
      <c r="G59" s="35">
        <f>SUM(F59)</f>
        <v>874.5</v>
      </c>
      <c r="H59" s="35">
        <f>SUM(отчет!D152)</f>
        <v>483</v>
      </c>
      <c r="I59" s="46">
        <f t="shared" si="0"/>
        <v>55.23156089193825</v>
      </c>
      <c r="J59" s="46">
        <f t="shared" si="1"/>
        <v>55.23156089193825</v>
      </c>
    </row>
    <row r="60" spans="1:10" ht="40.5" customHeight="1">
      <c r="A60" s="119" t="s">
        <v>166</v>
      </c>
      <c r="B60" s="34" t="s">
        <v>421</v>
      </c>
      <c r="C60" s="8" t="s">
        <v>62</v>
      </c>
      <c r="D60" s="8" t="s">
        <v>766</v>
      </c>
      <c r="E60" s="151"/>
      <c r="F60" s="35">
        <f>SUM(F61)</f>
        <v>615</v>
      </c>
      <c r="G60" s="35">
        <f>SUM(G61)</f>
        <v>615</v>
      </c>
      <c r="H60" s="35">
        <f>SUM(H61)</f>
        <v>0</v>
      </c>
      <c r="I60" s="46">
        <f t="shared" si="0"/>
        <v>0</v>
      </c>
      <c r="J60" s="46">
        <f t="shared" si="1"/>
        <v>0</v>
      </c>
    </row>
    <row r="61" spans="1:10" ht="27" customHeight="1">
      <c r="A61" s="119" t="s">
        <v>167</v>
      </c>
      <c r="B61" s="33" t="s">
        <v>612</v>
      </c>
      <c r="C61" s="8" t="s">
        <v>62</v>
      </c>
      <c r="D61" s="8" t="s">
        <v>766</v>
      </c>
      <c r="E61" s="151" t="s">
        <v>303</v>
      </c>
      <c r="F61" s="35">
        <f>SUM(отчет!C156)</f>
        <v>615</v>
      </c>
      <c r="G61" s="35">
        <f>SUM(F61)</f>
        <v>615</v>
      </c>
      <c r="H61" s="35">
        <f>SUM(отчет!D156)</f>
        <v>0</v>
      </c>
      <c r="I61" s="46">
        <f t="shared" si="0"/>
        <v>0</v>
      </c>
      <c r="J61" s="46">
        <f t="shared" si="1"/>
        <v>0</v>
      </c>
    </row>
    <row r="62" spans="1:10" ht="43.5" customHeight="1">
      <c r="A62" s="119" t="s">
        <v>168</v>
      </c>
      <c r="B62" s="34" t="s">
        <v>422</v>
      </c>
      <c r="C62" s="8" t="s">
        <v>62</v>
      </c>
      <c r="D62" s="8" t="s">
        <v>767</v>
      </c>
      <c r="E62" s="151"/>
      <c r="F62" s="35">
        <f>SUM(F63)</f>
        <v>155</v>
      </c>
      <c r="G62" s="35">
        <f>SUM(G63)</f>
        <v>155</v>
      </c>
      <c r="H62" s="35">
        <f>SUM(H63)</f>
        <v>36.7</v>
      </c>
      <c r="I62" s="46">
        <f t="shared" si="0"/>
        <v>23.67741935483871</v>
      </c>
      <c r="J62" s="46">
        <f t="shared" si="1"/>
        <v>23.67741935483871</v>
      </c>
    </row>
    <row r="63" spans="1:10" ht="27" customHeight="1">
      <c r="A63" s="119" t="s">
        <v>169</v>
      </c>
      <c r="B63" s="33" t="s">
        <v>612</v>
      </c>
      <c r="C63" s="8" t="s">
        <v>62</v>
      </c>
      <c r="D63" s="8" t="s">
        <v>767</v>
      </c>
      <c r="E63" s="151" t="s">
        <v>303</v>
      </c>
      <c r="F63" s="35">
        <f>SUM(отчет!C160)</f>
        <v>155</v>
      </c>
      <c r="G63" s="35">
        <f>SUM(F63)</f>
        <v>155</v>
      </c>
      <c r="H63" s="35">
        <f>SUM(отчет!D160)</f>
        <v>36.7</v>
      </c>
      <c r="I63" s="46">
        <f t="shared" si="0"/>
        <v>23.67741935483871</v>
      </c>
      <c r="J63" s="46">
        <f t="shared" si="1"/>
        <v>23.67741935483871</v>
      </c>
    </row>
    <row r="64" spans="1:10" ht="51.75" customHeight="1">
      <c r="A64" s="119" t="s">
        <v>170</v>
      </c>
      <c r="B64" s="34" t="s">
        <v>423</v>
      </c>
      <c r="C64" s="8" t="s">
        <v>62</v>
      </c>
      <c r="D64" s="8" t="s">
        <v>768</v>
      </c>
      <c r="E64" s="151"/>
      <c r="F64" s="35">
        <f>SUM(F65)</f>
        <v>310</v>
      </c>
      <c r="G64" s="35">
        <f>SUM(G65)</f>
        <v>310</v>
      </c>
      <c r="H64" s="35">
        <f>SUM(H65)</f>
        <v>178.7</v>
      </c>
      <c r="I64" s="46">
        <f t="shared" si="0"/>
        <v>57.645161290322584</v>
      </c>
      <c r="J64" s="46">
        <f t="shared" si="1"/>
        <v>57.645161290322584</v>
      </c>
    </row>
    <row r="65" spans="1:10" ht="24.75" customHeight="1">
      <c r="A65" s="119" t="s">
        <v>171</v>
      </c>
      <c r="B65" s="33" t="s">
        <v>612</v>
      </c>
      <c r="C65" s="8" t="s">
        <v>62</v>
      </c>
      <c r="D65" s="8" t="s">
        <v>768</v>
      </c>
      <c r="E65" s="151" t="s">
        <v>303</v>
      </c>
      <c r="F65" s="35">
        <f>SUM(отчет!C164)</f>
        <v>310</v>
      </c>
      <c r="G65" s="35">
        <f>SUM(F65)</f>
        <v>310</v>
      </c>
      <c r="H65" s="35">
        <f>SUM(отчет!D164)</f>
        <v>178.7</v>
      </c>
      <c r="I65" s="46">
        <f t="shared" si="0"/>
        <v>57.645161290322584</v>
      </c>
      <c r="J65" s="46">
        <f t="shared" si="1"/>
        <v>57.645161290322584</v>
      </c>
    </row>
    <row r="66" spans="1:10" ht="51.75" customHeight="1">
      <c r="A66" s="119" t="s">
        <v>172</v>
      </c>
      <c r="B66" s="34" t="s">
        <v>424</v>
      </c>
      <c r="C66" s="8" t="s">
        <v>62</v>
      </c>
      <c r="D66" s="8" t="s">
        <v>769</v>
      </c>
      <c r="E66" s="151"/>
      <c r="F66" s="35">
        <f>SUM(F67)</f>
        <v>225</v>
      </c>
      <c r="G66" s="35">
        <f>SUM(G67)</f>
        <v>225</v>
      </c>
      <c r="H66" s="35">
        <f>SUM(H67)</f>
        <v>97.3</v>
      </c>
      <c r="I66" s="46">
        <f t="shared" si="0"/>
        <v>43.24444444444445</v>
      </c>
      <c r="J66" s="46">
        <f t="shared" si="1"/>
        <v>43.24444444444445</v>
      </c>
    </row>
    <row r="67" spans="1:10" ht="24.75" customHeight="1">
      <c r="A67" s="119" t="s">
        <v>173</v>
      </c>
      <c r="B67" s="33" t="s">
        <v>612</v>
      </c>
      <c r="C67" s="8" t="s">
        <v>62</v>
      </c>
      <c r="D67" s="8" t="s">
        <v>769</v>
      </c>
      <c r="E67" s="151" t="s">
        <v>303</v>
      </c>
      <c r="F67" s="35">
        <f>SUM(отчет!C168)</f>
        <v>225</v>
      </c>
      <c r="G67" s="35">
        <f>SUM(F67)</f>
        <v>225</v>
      </c>
      <c r="H67" s="35">
        <f>SUM(отчет!D168)</f>
        <v>97.3</v>
      </c>
      <c r="I67" s="46">
        <f t="shared" si="0"/>
        <v>43.24444444444445</v>
      </c>
      <c r="J67" s="46">
        <f t="shared" si="1"/>
        <v>43.24444444444445</v>
      </c>
    </row>
    <row r="68" spans="1:10" ht="97.5" customHeight="1">
      <c r="A68" s="119" t="s">
        <v>174</v>
      </c>
      <c r="B68" s="64" t="s">
        <v>425</v>
      </c>
      <c r="C68" s="8" t="s">
        <v>137</v>
      </c>
      <c r="D68" s="151" t="s">
        <v>770</v>
      </c>
      <c r="E68" s="151"/>
      <c r="F68" s="35">
        <f>F69</f>
        <v>681.2</v>
      </c>
      <c r="G68" s="35">
        <f>G69</f>
        <v>681.2</v>
      </c>
      <c r="H68" s="35">
        <f>H69</f>
        <v>643.1</v>
      </c>
      <c r="I68" s="46">
        <f t="shared" si="0"/>
        <v>94.40692894891367</v>
      </c>
      <c r="J68" s="46">
        <f t="shared" si="1"/>
        <v>94.40692894891367</v>
      </c>
    </row>
    <row r="69" spans="1:10" ht="24.75" customHeight="1">
      <c r="A69" s="119" t="s">
        <v>175</v>
      </c>
      <c r="B69" s="33" t="s">
        <v>612</v>
      </c>
      <c r="C69" s="8" t="s">
        <v>137</v>
      </c>
      <c r="D69" s="151" t="s">
        <v>770</v>
      </c>
      <c r="E69" s="151" t="s">
        <v>303</v>
      </c>
      <c r="F69" s="35">
        <f>SUM(отчет!C174)</f>
        <v>681.2</v>
      </c>
      <c r="G69" s="35">
        <f>SUM(F69)</f>
        <v>681.2</v>
      </c>
      <c r="H69" s="35">
        <f>SUM(отчет!D174)</f>
        <v>643.1</v>
      </c>
      <c r="I69" s="46">
        <f t="shared" si="0"/>
        <v>94.40692894891367</v>
      </c>
      <c r="J69" s="46">
        <f t="shared" si="1"/>
        <v>94.40692894891367</v>
      </c>
    </row>
    <row r="70" spans="1:10" s="81" customFormat="1" ht="67.5" customHeight="1">
      <c r="A70" s="119" t="s">
        <v>176</v>
      </c>
      <c r="B70" s="64" t="s">
        <v>3</v>
      </c>
      <c r="C70" s="8" t="s">
        <v>137</v>
      </c>
      <c r="D70" s="151" t="s">
        <v>771</v>
      </c>
      <c r="E70" s="151"/>
      <c r="F70" s="35">
        <f>F71</f>
        <v>99</v>
      </c>
      <c r="G70" s="35">
        <f>G71</f>
        <v>99</v>
      </c>
      <c r="H70" s="35">
        <f>H71</f>
        <v>0</v>
      </c>
      <c r="I70" s="46">
        <f t="shared" si="0"/>
        <v>0</v>
      </c>
      <c r="J70" s="46">
        <f t="shared" si="1"/>
        <v>0</v>
      </c>
    </row>
    <row r="71" spans="1:10" s="81" customFormat="1" ht="25.5" customHeight="1">
      <c r="A71" s="119" t="s">
        <v>177</v>
      </c>
      <c r="B71" s="33" t="s">
        <v>612</v>
      </c>
      <c r="C71" s="8" t="s">
        <v>137</v>
      </c>
      <c r="D71" s="151" t="s">
        <v>771</v>
      </c>
      <c r="E71" s="151" t="s">
        <v>303</v>
      </c>
      <c r="F71" s="35">
        <f>SUM(отчет!C178)</f>
        <v>99</v>
      </c>
      <c r="G71" s="35">
        <f>SUM(F71)</f>
        <v>99</v>
      </c>
      <c r="H71" s="35">
        <f>SUM(отчет!D178)</f>
        <v>0</v>
      </c>
      <c r="I71" s="46">
        <f t="shared" si="0"/>
        <v>0</v>
      </c>
      <c r="J71" s="46">
        <f t="shared" si="1"/>
        <v>0</v>
      </c>
    </row>
    <row r="72" spans="1:10" s="159" customFormat="1" ht="111" customHeight="1">
      <c r="A72" s="11" t="s">
        <v>178</v>
      </c>
      <c r="B72" s="64" t="s">
        <v>426</v>
      </c>
      <c r="C72" s="153" t="s">
        <v>139</v>
      </c>
      <c r="D72" s="8" t="s">
        <v>772</v>
      </c>
      <c r="E72" s="151"/>
      <c r="F72" s="46">
        <f>SUM(F73)</f>
        <v>694.6</v>
      </c>
      <c r="G72" s="46">
        <f>SUM(G73)</f>
        <v>694.6</v>
      </c>
      <c r="H72" s="46">
        <f>SUM(H73)</f>
        <v>0</v>
      </c>
      <c r="I72" s="46">
        <f t="shared" si="0"/>
        <v>0</v>
      </c>
      <c r="J72" s="46">
        <f t="shared" si="1"/>
        <v>0</v>
      </c>
    </row>
    <row r="73" spans="1:10" s="159" customFormat="1" ht="27" customHeight="1">
      <c r="A73" s="11" t="s">
        <v>179</v>
      </c>
      <c r="B73" s="33" t="s">
        <v>612</v>
      </c>
      <c r="C73" s="153" t="s">
        <v>139</v>
      </c>
      <c r="D73" s="8" t="s">
        <v>772</v>
      </c>
      <c r="E73" s="151" t="s">
        <v>303</v>
      </c>
      <c r="F73" s="46">
        <f>SUM(отчет!C184)</f>
        <v>694.6</v>
      </c>
      <c r="G73" s="46">
        <f>SUM(F73)</f>
        <v>694.6</v>
      </c>
      <c r="H73" s="46">
        <f>SUM(отчет!D184)</f>
        <v>0</v>
      </c>
      <c r="I73" s="46">
        <f t="shared" si="0"/>
        <v>0</v>
      </c>
      <c r="J73" s="46">
        <f t="shared" si="1"/>
        <v>0</v>
      </c>
    </row>
    <row r="74" spans="1:10" s="81" customFormat="1" ht="27" customHeight="1">
      <c r="A74" s="158" t="s">
        <v>180</v>
      </c>
      <c r="B74" s="64" t="s">
        <v>318</v>
      </c>
      <c r="C74" s="153" t="s">
        <v>304</v>
      </c>
      <c r="D74" s="49" t="s">
        <v>773</v>
      </c>
      <c r="E74" s="49"/>
      <c r="F74" s="46">
        <f>F75</f>
        <v>20775.3</v>
      </c>
      <c r="G74" s="46">
        <f>G75</f>
        <v>20775.3</v>
      </c>
      <c r="H74" s="46">
        <f>H75</f>
        <v>190.5</v>
      </c>
      <c r="I74" s="46">
        <f t="shared" si="0"/>
        <v>0.9169542678084072</v>
      </c>
      <c r="J74" s="46">
        <f t="shared" si="1"/>
        <v>0.9169542678084072</v>
      </c>
    </row>
    <row r="75" spans="1:10" s="81" customFormat="1" ht="27" customHeight="1">
      <c r="A75" s="158" t="s">
        <v>181</v>
      </c>
      <c r="B75" s="33" t="s">
        <v>612</v>
      </c>
      <c r="C75" s="153" t="s">
        <v>304</v>
      </c>
      <c r="D75" s="49" t="s">
        <v>773</v>
      </c>
      <c r="E75" s="49" t="s">
        <v>303</v>
      </c>
      <c r="F75" s="46">
        <f>SUM(отчет!C190)</f>
        <v>20775.3</v>
      </c>
      <c r="G75" s="46">
        <f>SUM(F75)</f>
        <v>20775.3</v>
      </c>
      <c r="H75" s="46">
        <f>SUM(отчет!D190)</f>
        <v>190.5</v>
      </c>
      <c r="I75" s="46">
        <f t="shared" si="0"/>
        <v>0.9169542678084072</v>
      </c>
      <c r="J75" s="46">
        <f t="shared" si="1"/>
        <v>0.9169542678084072</v>
      </c>
    </row>
    <row r="76" spans="1:10" s="81" customFormat="1" ht="39" customHeight="1">
      <c r="A76" s="158" t="s">
        <v>802</v>
      </c>
      <c r="B76" s="64" t="s">
        <v>397</v>
      </c>
      <c r="C76" s="153" t="s">
        <v>304</v>
      </c>
      <c r="D76" s="49" t="s">
        <v>774</v>
      </c>
      <c r="E76" s="49"/>
      <c r="F76" s="46">
        <f>F77</f>
        <v>1340</v>
      </c>
      <c r="G76" s="46">
        <f>G77</f>
        <v>1340</v>
      </c>
      <c r="H76" s="46">
        <f>H77</f>
        <v>97</v>
      </c>
      <c r="I76" s="46">
        <f t="shared" si="0"/>
        <v>7.2388059701492535</v>
      </c>
      <c r="J76" s="46">
        <f t="shared" si="1"/>
        <v>7.2388059701492535</v>
      </c>
    </row>
    <row r="77" spans="1:10" s="81" customFormat="1" ht="27" customHeight="1">
      <c r="A77" s="158" t="s">
        <v>803</v>
      </c>
      <c r="B77" s="33" t="s">
        <v>612</v>
      </c>
      <c r="C77" s="153" t="s">
        <v>304</v>
      </c>
      <c r="D77" s="49" t="s">
        <v>774</v>
      </c>
      <c r="E77" s="49" t="s">
        <v>303</v>
      </c>
      <c r="F77" s="46">
        <f>SUM(отчет!C194)</f>
        <v>1340</v>
      </c>
      <c r="G77" s="46">
        <f>SUM(F77)</f>
        <v>1340</v>
      </c>
      <c r="H77" s="46">
        <f>SUM(отчет!D194)</f>
        <v>97</v>
      </c>
      <c r="I77" s="46">
        <f t="shared" si="0"/>
        <v>7.2388059701492535</v>
      </c>
      <c r="J77" s="46">
        <f t="shared" si="1"/>
        <v>7.2388059701492535</v>
      </c>
    </row>
    <row r="78" spans="1:10" s="81" customFormat="1" ht="19.5" customHeight="1">
      <c r="A78" s="158" t="s">
        <v>182</v>
      </c>
      <c r="B78" s="64" t="s">
        <v>68</v>
      </c>
      <c r="C78" s="153" t="s">
        <v>304</v>
      </c>
      <c r="D78" s="49" t="s">
        <v>775</v>
      </c>
      <c r="E78" s="49"/>
      <c r="F78" s="46">
        <f>F79+F80</f>
        <v>6282</v>
      </c>
      <c r="G78" s="46">
        <f>G79+G80</f>
        <v>6282</v>
      </c>
      <c r="H78" s="46">
        <f>H79+H80</f>
        <v>893.4000000000001</v>
      </c>
      <c r="I78" s="46">
        <f t="shared" si="0"/>
        <v>14.22158548233047</v>
      </c>
      <c r="J78" s="46">
        <f t="shared" si="1"/>
        <v>14.22158548233047</v>
      </c>
    </row>
    <row r="79" spans="1:10" s="81" customFormat="1" ht="24.75" customHeight="1">
      <c r="A79" s="158" t="s">
        <v>183</v>
      </c>
      <c r="B79" s="33" t="s">
        <v>382</v>
      </c>
      <c r="C79" s="153" t="s">
        <v>304</v>
      </c>
      <c r="D79" s="49" t="s">
        <v>775</v>
      </c>
      <c r="E79" s="49" t="s">
        <v>303</v>
      </c>
      <c r="F79" s="46">
        <f>SUM(отчет!C198)</f>
        <v>5082</v>
      </c>
      <c r="G79" s="46">
        <f>SUM(F79)</f>
        <v>5082</v>
      </c>
      <c r="H79" s="46">
        <f>SUM(отчет!D198)</f>
        <v>692.1</v>
      </c>
      <c r="I79" s="46">
        <f t="shared" si="0"/>
        <v>13.618654073199528</v>
      </c>
      <c r="J79" s="46">
        <f t="shared" si="1"/>
        <v>13.618654073199528</v>
      </c>
    </row>
    <row r="80" spans="1:10" s="81" customFormat="1" ht="24.75" customHeight="1">
      <c r="A80" s="158" t="s">
        <v>804</v>
      </c>
      <c r="B80" s="33" t="s">
        <v>348</v>
      </c>
      <c r="C80" s="153" t="s">
        <v>304</v>
      </c>
      <c r="D80" s="49" t="s">
        <v>775</v>
      </c>
      <c r="E80" s="49" t="s">
        <v>786</v>
      </c>
      <c r="F80" s="46">
        <f>SUM(отчет!C201)</f>
        <v>1200</v>
      </c>
      <c r="G80" s="46">
        <f>SUM(F80)</f>
        <v>1200</v>
      </c>
      <c r="H80" s="46">
        <f>SUM(отчет!D201)</f>
        <v>201.3</v>
      </c>
      <c r="I80" s="46">
        <f>SUM(H80*100)/F80</f>
        <v>16.775</v>
      </c>
      <c r="J80" s="46">
        <f>SUM(H80*100)/G80</f>
        <v>16.775</v>
      </c>
    </row>
    <row r="81" spans="1:10" s="81" customFormat="1" ht="26.25" customHeight="1">
      <c r="A81" s="158" t="s">
        <v>805</v>
      </c>
      <c r="B81" s="64" t="s">
        <v>427</v>
      </c>
      <c r="C81" s="153" t="s">
        <v>304</v>
      </c>
      <c r="D81" s="49" t="s">
        <v>776</v>
      </c>
      <c r="E81" s="49"/>
      <c r="F81" s="46">
        <f>SUM(F82)</f>
        <v>24274.2</v>
      </c>
      <c r="G81" s="46">
        <f>SUM(G82)</f>
        <v>24274.2</v>
      </c>
      <c r="H81" s="46">
        <f>SUM(H82)</f>
        <v>389.5</v>
      </c>
      <c r="I81" s="46">
        <f t="shared" si="0"/>
        <v>1.6045842911403876</v>
      </c>
      <c r="J81" s="46">
        <f t="shared" si="1"/>
        <v>1.6045842911403876</v>
      </c>
    </row>
    <row r="82" spans="1:10" s="81" customFormat="1" ht="27" customHeight="1">
      <c r="A82" s="158" t="s">
        <v>806</v>
      </c>
      <c r="B82" s="33" t="s">
        <v>612</v>
      </c>
      <c r="C82" s="153" t="s">
        <v>304</v>
      </c>
      <c r="D82" s="49" t="s">
        <v>776</v>
      </c>
      <c r="E82" s="49" t="s">
        <v>303</v>
      </c>
      <c r="F82" s="46">
        <f>SUM(отчет!C204)</f>
        <v>24274.2</v>
      </c>
      <c r="G82" s="46">
        <f>SUM(F82)</f>
        <v>24274.2</v>
      </c>
      <c r="H82" s="46">
        <f>SUM(отчет!D204)</f>
        <v>389.5</v>
      </c>
      <c r="I82" s="46">
        <f t="shared" si="0"/>
        <v>1.6045842911403876</v>
      </c>
      <c r="J82" s="46">
        <f t="shared" si="1"/>
        <v>1.6045842911403876</v>
      </c>
    </row>
    <row r="83" spans="1:11" s="81" customFormat="1" ht="96.75" customHeight="1">
      <c r="A83" s="119" t="s">
        <v>184</v>
      </c>
      <c r="B83" s="64" t="s">
        <v>428</v>
      </c>
      <c r="C83" s="8" t="s">
        <v>129</v>
      </c>
      <c r="D83" s="8" t="s">
        <v>777</v>
      </c>
      <c r="E83" s="151"/>
      <c r="F83" s="35">
        <f>F84</f>
        <v>70</v>
      </c>
      <c r="G83" s="35">
        <f>G84</f>
        <v>70</v>
      </c>
      <c r="H83" s="35">
        <f>H84</f>
        <v>45.1</v>
      </c>
      <c r="I83" s="46">
        <f t="shared" si="0"/>
        <v>64.42857142857143</v>
      </c>
      <c r="J83" s="46">
        <f t="shared" si="1"/>
        <v>64.42857142857143</v>
      </c>
      <c r="K83" s="160"/>
    </row>
    <row r="84" spans="1:11" s="81" customFormat="1" ht="25.5" customHeight="1">
      <c r="A84" s="119" t="s">
        <v>185</v>
      </c>
      <c r="B84" s="33" t="s">
        <v>612</v>
      </c>
      <c r="C84" s="8" t="s">
        <v>129</v>
      </c>
      <c r="D84" s="8" t="s">
        <v>777</v>
      </c>
      <c r="E84" s="151" t="s">
        <v>303</v>
      </c>
      <c r="F84" s="35">
        <f>SUM(отчет!C218)</f>
        <v>70</v>
      </c>
      <c r="G84" s="35">
        <f>SUM(F84)</f>
        <v>70</v>
      </c>
      <c r="H84" s="35">
        <f>SUM(отчет!D218)</f>
        <v>45.1</v>
      </c>
      <c r="I84" s="46">
        <f t="shared" si="0"/>
        <v>64.42857142857143</v>
      </c>
      <c r="J84" s="46">
        <f t="shared" si="1"/>
        <v>64.42857142857143</v>
      </c>
      <c r="K84" s="160"/>
    </row>
    <row r="85" spans="1:10" s="81" customFormat="1" ht="40.5" customHeight="1">
      <c r="A85" s="11" t="s">
        <v>807</v>
      </c>
      <c r="B85" s="64" t="s">
        <v>430</v>
      </c>
      <c r="C85" s="8" t="s">
        <v>228</v>
      </c>
      <c r="D85" s="8" t="s">
        <v>778</v>
      </c>
      <c r="E85" s="151"/>
      <c r="F85" s="35">
        <f>F86</f>
        <v>1007</v>
      </c>
      <c r="G85" s="35">
        <f>G86</f>
        <v>1007</v>
      </c>
      <c r="H85" s="35">
        <f>H86</f>
        <v>640</v>
      </c>
      <c r="I85" s="46">
        <f t="shared" si="0"/>
        <v>63.55511420059583</v>
      </c>
      <c r="J85" s="46">
        <f t="shared" si="1"/>
        <v>63.55511420059583</v>
      </c>
    </row>
    <row r="86" spans="1:10" s="81" customFormat="1" ht="24.75" customHeight="1">
      <c r="A86" s="161" t="s">
        <v>808</v>
      </c>
      <c r="B86" s="33" t="s">
        <v>612</v>
      </c>
      <c r="C86" s="8" t="s">
        <v>228</v>
      </c>
      <c r="D86" s="8" t="s">
        <v>778</v>
      </c>
      <c r="E86" s="151" t="s">
        <v>303</v>
      </c>
      <c r="F86" s="35">
        <f>SUM(отчет!C224)</f>
        <v>1007</v>
      </c>
      <c r="G86" s="35">
        <f>SUM(F86)</f>
        <v>1007</v>
      </c>
      <c r="H86" s="35">
        <f>SUM(отчет!D224)</f>
        <v>640</v>
      </c>
      <c r="I86" s="46">
        <f aca="true" t="shared" si="2" ref="I86:I99">SUM(H86*100)/F86</f>
        <v>63.55511420059583</v>
      </c>
      <c r="J86" s="46">
        <f aca="true" t="shared" si="3" ref="J86:J99">SUM(H86*100)/G86</f>
        <v>63.55511420059583</v>
      </c>
    </row>
    <row r="87" spans="1:10" s="81" customFormat="1" ht="24.75" customHeight="1">
      <c r="A87" s="11" t="s">
        <v>186</v>
      </c>
      <c r="B87" s="64" t="s">
        <v>398</v>
      </c>
      <c r="C87" s="8" t="s">
        <v>228</v>
      </c>
      <c r="D87" s="8" t="s">
        <v>779</v>
      </c>
      <c r="E87" s="151"/>
      <c r="F87" s="35">
        <f>F88</f>
        <v>2533</v>
      </c>
      <c r="G87" s="35">
        <f>G88</f>
        <v>2533</v>
      </c>
      <c r="H87" s="35">
        <f>H88</f>
        <v>782.1</v>
      </c>
      <c r="I87" s="46">
        <f t="shared" si="2"/>
        <v>30.876431109356496</v>
      </c>
      <c r="J87" s="46">
        <f t="shared" si="3"/>
        <v>30.876431109356496</v>
      </c>
    </row>
    <row r="88" spans="1:10" s="81" customFormat="1" ht="24.75" customHeight="1">
      <c r="A88" s="161" t="s">
        <v>187</v>
      </c>
      <c r="B88" s="33" t="s">
        <v>612</v>
      </c>
      <c r="C88" s="8" t="s">
        <v>228</v>
      </c>
      <c r="D88" s="8" t="s">
        <v>779</v>
      </c>
      <c r="E88" s="151" t="s">
        <v>303</v>
      </c>
      <c r="F88" s="35">
        <f>SUM(отчет!C229)</f>
        <v>2533</v>
      </c>
      <c r="G88" s="35">
        <f>SUM(F88)</f>
        <v>2533</v>
      </c>
      <c r="H88" s="35">
        <f>SUM(отчет!D229)</f>
        <v>782.1</v>
      </c>
      <c r="I88" s="46">
        <f t="shared" si="2"/>
        <v>30.876431109356496</v>
      </c>
      <c r="J88" s="46">
        <f t="shared" si="3"/>
        <v>30.876431109356496</v>
      </c>
    </row>
    <row r="89" spans="1:10" s="81" customFormat="1" ht="108.75" customHeight="1">
      <c r="A89" s="11" t="s">
        <v>188</v>
      </c>
      <c r="B89" s="196" t="s">
        <v>431</v>
      </c>
      <c r="C89" s="153" t="s">
        <v>145</v>
      </c>
      <c r="D89" s="49" t="s">
        <v>780</v>
      </c>
      <c r="E89" s="150"/>
      <c r="F89" s="46">
        <f>SUM(F90)</f>
        <v>645.9</v>
      </c>
      <c r="G89" s="46">
        <f>SUM(G90)</f>
        <v>645.9</v>
      </c>
      <c r="H89" s="46">
        <f>SUM(H90)</f>
        <v>322.9</v>
      </c>
      <c r="I89" s="46">
        <f t="shared" si="2"/>
        <v>49.99225886360117</v>
      </c>
      <c r="J89" s="46">
        <f t="shared" si="3"/>
        <v>49.99225886360117</v>
      </c>
    </row>
    <row r="90" spans="1:10" s="81" customFormat="1" ht="18" customHeight="1">
      <c r="A90" s="161" t="s">
        <v>189</v>
      </c>
      <c r="B90" s="37" t="s">
        <v>718</v>
      </c>
      <c r="C90" s="153" t="s">
        <v>145</v>
      </c>
      <c r="D90" s="49" t="s">
        <v>780</v>
      </c>
      <c r="E90" s="49" t="s">
        <v>787</v>
      </c>
      <c r="F90" s="46">
        <f>SUM(отчет!C235)</f>
        <v>645.9</v>
      </c>
      <c r="G90" s="46">
        <f>SUM(F90)</f>
        <v>645.9</v>
      </c>
      <c r="H90" s="46">
        <f>SUM(отчет!D235)</f>
        <v>322.9</v>
      </c>
      <c r="I90" s="46">
        <f t="shared" si="2"/>
        <v>49.99225886360117</v>
      </c>
      <c r="J90" s="46">
        <f t="shared" si="3"/>
        <v>49.99225886360117</v>
      </c>
    </row>
    <row r="91" spans="1:10" s="81" customFormat="1" ht="45" customHeight="1">
      <c r="A91" s="11" t="s">
        <v>190</v>
      </c>
      <c r="B91" s="64" t="s">
        <v>387</v>
      </c>
      <c r="C91" s="8" t="s">
        <v>224</v>
      </c>
      <c r="D91" s="8" t="s">
        <v>781</v>
      </c>
      <c r="E91" s="151"/>
      <c r="F91" s="35">
        <f>F92</f>
        <v>7161.4</v>
      </c>
      <c r="G91" s="35">
        <f>G92</f>
        <v>7161.4</v>
      </c>
      <c r="H91" s="35">
        <f>H92</f>
        <v>3138.8</v>
      </c>
      <c r="I91" s="46">
        <f t="shared" si="2"/>
        <v>43.82941882872064</v>
      </c>
      <c r="J91" s="46">
        <f t="shared" si="3"/>
        <v>43.82941882872064</v>
      </c>
    </row>
    <row r="92" spans="1:10" s="159" customFormat="1" ht="25.5" customHeight="1">
      <c r="A92" s="11" t="s">
        <v>191</v>
      </c>
      <c r="B92" s="37" t="s">
        <v>724</v>
      </c>
      <c r="C92" s="8" t="s">
        <v>224</v>
      </c>
      <c r="D92" s="8" t="s">
        <v>781</v>
      </c>
      <c r="E92" s="151" t="s">
        <v>788</v>
      </c>
      <c r="F92" s="35">
        <f>SUM(отчет!C240)</f>
        <v>7161.4</v>
      </c>
      <c r="G92" s="35">
        <f>SUM(F92)</f>
        <v>7161.4</v>
      </c>
      <c r="H92" s="35">
        <f>SUM(отчет!D240)</f>
        <v>3138.8</v>
      </c>
      <c r="I92" s="46">
        <f t="shared" si="2"/>
        <v>43.82941882872064</v>
      </c>
      <c r="J92" s="46">
        <f t="shared" si="3"/>
        <v>43.82941882872064</v>
      </c>
    </row>
    <row r="93" spans="1:10" s="159" customFormat="1" ht="42.75" customHeight="1">
      <c r="A93" s="11" t="s">
        <v>192</v>
      </c>
      <c r="B93" s="64" t="s">
        <v>389</v>
      </c>
      <c r="C93" s="8" t="s">
        <v>224</v>
      </c>
      <c r="D93" s="8" t="s">
        <v>782</v>
      </c>
      <c r="E93" s="151"/>
      <c r="F93" s="35">
        <f>F94</f>
        <v>3055.9</v>
      </c>
      <c r="G93" s="35">
        <f>G94</f>
        <v>3055.9</v>
      </c>
      <c r="H93" s="35">
        <f>H94</f>
        <v>1383.3</v>
      </c>
      <c r="I93" s="46">
        <f t="shared" si="2"/>
        <v>45.26653359075886</v>
      </c>
      <c r="J93" s="46">
        <f t="shared" si="3"/>
        <v>45.26653359075886</v>
      </c>
    </row>
    <row r="94" spans="1:10" s="159" customFormat="1" ht="23.25" customHeight="1">
      <c r="A94" s="11" t="s">
        <v>193</v>
      </c>
      <c r="B94" s="37" t="s">
        <v>729</v>
      </c>
      <c r="C94" s="8" t="s">
        <v>224</v>
      </c>
      <c r="D94" s="8" t="s">
        <v>782</v>
      </c>
      <c r="E94" s="151" t="s">
        <v>789</v>
      </c>
      <c r="F94" s="35">
        <f>SUM(отчет!C244)</f>
        <v>3055.9</v>
      </c>
      <c r="G94" s="35">
        <f>SUM(F94)</f>
        <v>3055.9</v>
      </c>
      <c r="H94" s="35">
        <f>SUM(отчет!D244)</f>
        <v>1383.3</v>
      </c>
      <c r="I94" s="46">
        <f t="shared" si="2"/>
        <v>45.26653359075886</v>
      </c>
      <c r="J94" s="46">
        <f t="shared" si="3"/>
        <v>45.26653359075886</v>
      </c>
    </row>
    <row r="95" spans="1:10" s="159" customFormat="1" ht="82.5" customHeight="1">
      <c r="A95" s="11" t="s">
        <v>194</v>
      </c>
      <c r="B95" s="64" t="s">
        <v>433</v>
      </c>
      <c r="C95" s="8" t="s">
        <v>4</v>
      </c>
      <c r="D95" s="153" t="s">
        <v>783</v>
      </c>
      <c r="E95" s="151"/>
      <c r="F95" s="35">
        <f>F96</f>
        <v>1360</v>
      </c>
      <c r="G95" s="35">
        <f>G96</f>
        <v>1360</v>
      </c>
      <c r="H95" s="35">
        <f>H96</f>
        <v>110</v>
      </c>
      <c r="I95" s="46">
        <f t="shared" si="2"/>
        <v>8.088235294117647</v>
      </c>
      <c r="J95" s="46">
        <f t="shared" si="3"/>
        <v>8.088235294117647</v>
      </c>
    </row>
    <row r="96" spans="1:10" s="159" customFormat="1" ht="24.75" customHeight="1">
      <c r="A96" s="11" t="s">
        <v>195</v>
      </c>
      <c r="B96" s="33" t="s">
        <v>612</v>
      </c>
      <c r="C96" s="8" t="s">
        <v>4</v>
      </c>
      <c r="D96" s="153" t="s">
        <v>783</v>
      </c>
      <c r="E96" s="151" t="s">
        <v>303</v>
      </c>
      <c r="F96" s="35">
        <f>SUM(отчет!C250)</f>
        <v>1360</v>
      </c>
      <c r="G96" s="35">
        <f>SUM(F96)</f>
        <v>1360</v>
      </c>
      <c r="H96" s="35">
        <f>SUM(отчет!D250)</f>
        <v>110</v>
      </c>
      <c r="I96" s="46">
        <f t="shared" si="2"/>
        <v>8.088235294117647</v>
      </c>
      <c r="J96" s="46">
        <f t="shared" si="3"/>
        <v>8.088235294117647</v>
      </c>
    </row>
    <row r="97" spans="1:10" s="159" customFormat="1" ht="92.25" customHeight="1">
      <c r="A97" s="37" t="s">
        <v>196</v>
      </c>
      <c r="B97" s="197" t="s">
        <v>434</v>
      </c>
      <c r="C97" s="153" t="s">
        <v>270</v>
      </c>
      <c r="D97" s="153" t="s">
        <v>784</v>
      </c>
      <c r="E97" s="49"/>
      <c r="F97" s="46">
        <f>F98</f>
        <v>2360</v>
      </c>
      <c r="G97" s="46">
        <f>G98</f>
        <v>2360</v>
      </c>
      <c r="H97" s="46">
        <f>H98</f>
        <v>962</v>
      </c>
      <c r="I97" s="46">
        <f t="shared" si="2"/>
        <v>40.76271186440678</v>
      </c>
      <c r="J97" s="46">
        <f t="shared" si="3"/>
        <v>40.76271186440678</v>
      </c>
    </row>
    <row r="98" spans="1:10" s="159" customFormat="1" ht="25.5" customHeight="1">
      <c r="A98" s="37" t="s">
        <v>197</v>
      </c>
      <c r="B98" s="33" t="s">
        <v>612</v>
      </c>
      <c r="C98" s="153" t="s">
        <v>270</v>
      </c>
      <c r="D98" s="153" t="s">
        <v>785</v>
      </c>
      <c r="E98" s="49" t="s">
        <v>303</v>
      </c>
      <c r="F98" s="46">
        <f>SUM(отчет!C256)</f>
        <v>2360</v>
      </c>
      <c r="G98" s="46">
        <f>SUM(F98)</f>
        <v>2360</v>
      </c>
      <c r="H98" s="46">
        <f>SUM(отчет!D256)</f>
        <v>962</v>
      </c>
      <c r="I98" s="46">
        <f t="shared" si="2"/>
        <v>40.76271186440678</v>
      </c>
      <c r="J98" s="46">
        <f t="shared" si="3"/>
        <v>40.76271186440678</v>
      </c>
    </row>
    <row r="99" spans="1:11" ht="15.75">
      <c r="A99" s="162"/>
      <c r="B99" s="163" t="s">
        <v>149</v>
      </c>
      <c r="C99" s="164"/>
      <c r="D99" s="266"/>
      <c r="E99" s="165"/>
      <c r="F99" s="42">
        <f>SUM(F18+F32+F36)</f>
        <v>93726.19999999998</v>
      </c>
      <c r="G99" s="42">
        <f>SUM(G18+G32+G36)</f>
        <v>93726.19999999998</v>
      </c>
      <c r="H99" s="42">
        <f>SUM(H18+H32+H36)</f>
        <v>18895.499999999996</v>
      </c>
      <c r="I99" s="149">
        <f t="shared" si="2"/>
        <v>20.16031803273791</v>
      </c>
      <c r="J99" s="149">
        <f t="shared" si="3"/>
        <v>20.16031803273791</v>
      </c>
      <c r="K99" s="99"/>
    </row>
    <row r="100" spans="1:9" ht="19.5" customHeight="1">
      <c r="A100" s="166"/>
      <c r="B100" s="167"/>
      <c r="C100" s="168"/>
      <c r="D100" s="166"/>
      <c r="E100" s="169"/>
      <c r="F100" s="169"/>
      <c r="G100" s="169"/>
      <c r="H100" s="160"/>
      <c r="I100" s="99"/>
    </row>
    <row r="101" spans="1:8" ht="13.5" customHeight="1">
      <c r="A101" s="324"/>
      <c r="B101" s="324"/>
      <c r="C101" s="324"/>
      <c r="D101" s="324"/>
      <c r="E101" s="324"/>
      <c r="F101" s="324"/>
      <c r="G101" s="324"/>
      <c r="H101" s="324"/>
    </row>
    <row r="102" spans="1:3" ht="12" customHeight="1">
      <c r="A102" s="101"/>
      <c r="B102" s="101"/>
      <c r="C102" s="101"/>
    </row>
    <row r="103" spans="1:8" ht="12.75" customHeight="1">
      <c r="A103" s="324"/>
      <c r="B103" s="324"/>
      <c r="C103" s="324"/>
      <c r="D103" s="324"/>
      <c r="E103" s="324"/>
      <c r="F103" s="324"/>
      <c r="G103" s="324"/>
      <c r="H103" s="324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1:H101"/>
    <mergeCell ref="A103:H103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2">
      <selection activeCell="G20" sqref="G20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29" t="s">
        <v>269</v>
      </c>
      <c r="B1" s="329"/>
      <c r="C1" s="329"/>
      <c r="D1" s="329"/>
    </row>
    <row r="2" spans="1:4" ht="12.75" hidden="1">
      <c r="A2" s="329" t="s">
        <v>88</v>
      </c>
      <c r="B2" s="329"/>
      <c r="C2" s="329"/>
      <c r="D2" s="329"/>
    </row>
    <row r="3" spans="1:4" ht="12.75" hidden="1">
      <c r="A3" s="329" t="s">
        <v>219</v>
      </c>
      <c r="B3" s="329"/>
      <c r="C3" s="329"/>
      <c r="D3" s="329"/>
    </row>
    <row r="4" spans="1:4" ht="12.75" hidden="1">
      <c r="A4" s="329" t="s">
        <v>151</v>
      </c>
      <c r="B4" s="329"/>
      <c r="C4" s="329"/>
      <c r="D4" s="329"/>
    </row>
    <row r="5" spans="1:4" ht="12.75" hidden="1">
      <c r="A5" s="329" t="s">
        <v>89</v>
      </c>
      <c r="B5" s="329"/>
      <c r="C5" s="329"/>
      <c r="D5" s="329"/>
    </row>
    <row r="6" spans="1:4" ht="12.75" hidden="1">
      <c r="A6" s="329" t="s">
        <v>90</v>
      </c>
      <c r="B6" s="329"/>
      <c r="C6" s="329"/>
      <c r="D6" s="329"/>
    </row>
    <row r="7" spans="1:4" ht="20.25" customHeight="1">
      <c r="A7" s="279" t="s">
        <v>150</v>
      </c>
      <c r="B7" s="299"/>
      <c r="C7" s="299"/>
      <c r="D7" s="299"/>
    </row>
    <row r="8" spans="1:4" ht="15" customHeight="1">
      <c r="A8" s="279" t="s">
        <v>213</v>
      </c>
      <c r="B8" s="299"/>
      <c r="C8" s="299"/>
      <c r="D8" s="299"/>
    </row>
    <row r="9" spans="1:4" ht="14.25" customHeight="1">
      <c r="A9" s="279" t="s">
        <v>811</v>
      </c>
      <c r="B9" s="299"/>
      <c r="C9" s="299"/>
      <c r="D9" s="299"/>
    </row>
    <row r="10" spans="1:4" ht="14.25" customHeight="1">
      <c r="A10" s="279" t="s">
        <v>201</v>
      </c>
      <c r="B10" s="299"/>
      <c r="C10" s="299"/>
      <c r="D10" s="299"/>
    </row>
    <row r="11" spans="1:4" ht="20.25" customHeight="1">
      <c r="A11" s="280" t="s">
        <v>274</v>
      </c>
      <c r="B11" s="333"/>
      <c r="C11" s="333"/>
      <c r="D11" s="333"/>
    </row>
    <row r="12" spans="1:4" ht="68.25" customHeight="1">
      <c r="A12" s="170"/>
      <c r="B12" s="1" t="s">
        <v>5</v>
      </c>
      <c r="C12" s="1" t="s">
        <v>202</v>
      </c>
      <c r="D12" s="2" t="s">
        <v>157</v>
      </c>
    </row>
    <row r="13" spans="1:4" ht="18" customHeight="1">
      <c r="A13" s="170" t="s">
        <v>92</v>
      </c>
      <c r="B13" s="41" t="s">
        <v>40</v>
      </c>
      <c r="C13" s="113" t="s">
        <v>123</v>
      </c>
      <c r="D13" s="175">
        <f>SUM(D14+D15+D16+D17+D18)</f>
        <v>9297.8</v>
      </c>
    </row>
    <row r="14" spans="1:4" s="143" customFormat="1" ht="29.25" customHeight="1">
      <c r="A14" s="172" t="s">
        <v>124</v>
      </c>
      <c r="B14" s="6" t="s">
        <v>215</v>
      </c>
      <c r="C14" s="177" t="s">
        <v>216</v>
      </c>
      <c r="D14" s="178">
        <f>SUM(отчет!D64)</f>
        <v>374.3</v>
      </c>
    </row>
    <row r="15" spans="1:4" s="143" customFormat="1" ht="41.25" customHeight="1">
      <c r="A15" s="179" t="s">
        <v>131</v>
      </c>
      <c r="B15" s="6" t="s">
        <v>455</v>
      </c>
      <c r="C15" s="177" t="s">
        <v>301</v>
      </c>
      <c r="D15" s="178">
        <f>SUM(отчет!D73)</f>
        <v>785.6</v>
      </c>
    </row>
    <row r="16" spans="1:4" s="143" customFormat="1" ht="43.5" customHeight="1">
      <c r="A16" s="179" t="s">
        <v>132</v>
      </c>
      <c r="B16" s="6" t="s">
        <v>25</v>
      </c>
      <c r="C16" s="177" t="s">
        <v>85</v>
      </c>
      <c r="D16" s="180">
        <f>SUM(отчет!D106)</f>
        <v>7304.499999999999</v>
      </c>
    </row>
    <row r="17" spans="1:4" s="143" customFormat="1" ht="18" customHeight="1">
      <c r="A17" s="193" t="s">
        <v>198</v>
      </c>
      <c r="B17" s="181" t="s">
        <v>384</v>
      </c>
      <c r="C17" s="177" t="s">
        <v>395</v>
      </c>
      <c r="D17" s="180">
        <f>SUM(отчет!D138)</f>
        <v>0</v>
      </c>
    </row>
    <row r="18" spans="1:4" s="143" customFormat="1" ht="19.5" customHeight="1">
      <c r="A18" s="193" t="s">
        <v>399</v>
      </c>
      <c r="B18" s="181" t="s">
        <v>34</v>
      </c>
      <c r="C18" s="177" t="s">
        <v>62</v>
      </c>
      <c r="D18" s="178">
        <f>SUM(отчет!D142+отчет!D89)</f>
        <v>833.3999999999999</v>
      </c>
    </row>
    <row r="19" spans="1:4" ht="32.25" customHeight="1">
      <c r="A19" s="170" t="s">
        <v>94</v>
      </c>
      <c r="B19" s="123" t="s">
        <v>35</v>
      </c>
      <c r="C19" s="113" t="s">
        <v>136</v>
      </c>
      <c r="D19" s="176">
        <f>SUM(D20)</f>
        <v>643.1</v>
      </c>
    </row>
    <row r="20" spans="1:4" s="143" customFormat="1" ht="33" customHeight="1">
      <c r="A20" s="172" t="s">
        <v>125</v>
      </c>
      <c r="B20" s="33" t="s">
        <v>2</v>
      </c>
      <c r="C20" s="177" t="s">
        <v>137</v>
      </c>
      <c r="D20" s="178">
        <f>SUM(отчет!D172)</f>
        <v>643.1</v>
      </c>
    </row>
    <row r="21" spans="1:4" ht="18" customHeight="1">
      <c r="A21" s="170" t="s">
        <v>96</v>
      </c>
      <c r="B21" s="32" t="s">
        <v>114</v>
      </c>
      <c r="C21" s="113" t="s">
        <v>138</v>
      </c>
      <c r="D21" s="176">
        <f>SUM(D22)</f>
        <v>0</v>
      </c>
    </row>
    <row r="22" spans="1:4" s="143" customFormat="1" ht="15.75" customHeight="1">
      <c r="A22" s="172" t="s">
        <v>199</v>
      </c>
      <c r="B22" s="37" t="s">
        <v>272</v>
      </c>
      <c r="C22" s="177" t="s">
        <v>139</v>
      </c>
      <c r="D22" s="178">
        <f>SUM(отчет!D182)</f>
        <v>0</v>
      </c>
    </row>
    <row r="23" spans="1:4" ht="19.5" customHeight="1">
      <c r="A23" s="170" t="s">
        <v>98</v>
      </c>
      <c r="B23" s="32" t="s">
        <v>36</v>
      </c>
      <c r="C23" s="113" t="s">
        <v>140</v>
      </c>
      <c r="D23" s="176">
        <f>SUM(D24)</f>
        <v>1570.4</v>
      </c>
    </row>
    <row r="24" spans="1:4" s="143" customFormat="1" ht="17.25" customHeight="1">
      <c r="A24" s="172" t="s">
        <v>142</v>
      </c>
      <c r="B24" s="37" t="s">
        <v>67</v>
      </c>
      <c r="C24" s="177" t="s">
        <v>304</v>
      </c>
      <c r="D24" s="178">
        <f>SUM(отчет!D188)</f>
        <v>1570.4</v>
      </c>
    </row>
    <row r="25" spans="1:4" ht="15.75" customHeight="1">
      <c r="A25" s="170" t="s">
        <v>100</v>
      </c>
      <c r="B25" s="32" t="s">
        <v>37</v>
      </c>
      <c r="C25" s="113" t="s">
        <v>128</v>
      </c>
      <c r="D25" s="176">
        <f>SUM(D26)</f>
        <v>45.1</v>
      </c>
    </row>
    <row r="26" spans="1:4" s="143" customFormat="1" ht="30" customHeight="1">
      <c r="A26" s="172" t="s">
        <v>161</v>
      </c>
      <c r="B26" s="37" t="s">
        <v>349</v>
      </c>
      <c r="C26" s="177" t="s">
        <v>129</v>
      </c>
      <c r="D26" s="178">
        <f>SUM(отчет!D216)</f>
        <v>45.1</v>
      </c>
    </row>
    <row r="27" spans="1:4" ht="19.5" customHeight="1">
      <c r="A27" s="170" t="s">
        <v>103</v>
      </c>
      <c r="B27" s="32" t="s">
        <v>328</v>
      </c>
      <c r="C27" s="78" t="s">
        <v>143</v>
      </c>
      <c r="D27" s="176">
        <f>SUM(D28)</f>
        <v>1422.1</v>
      </c>
    </row>
    <row r="28" spans="1:4" s="143" customFormat="1" ht="17.25" customHeight="1">
      <c r="A28" s="172" t="s">
        <v>162</v>
      </c>
      <c r="B28" s="37" t="s">
        <v>14</v>
      </c>
      <c r="C28" s="79" t="s">
        <v>228</v>
      </c>
      <c r="D28" s="178">
        <f>SUM(отчет!D222)</f>
        <v>1422.1</v>
      </c>
    </row>
    <row r="29" spans="1:4" ht="16.5" customHeight="1">
      <c r="A29" s="170" t="s">
        <v>106</v>
      </c>
      <c r="B29" s="32" t="s">
        <v>38</v>
      </c>
      <c r="C29" s="78" t="s">
        <v>144</v>
      </c>
      <c r="D29" s="176">
        <f>SUM(D30+D31)</f>
        <v>4845</v>
      </c>
    </row>
    <row r="30" spans="1:4" s="143" customFormat="1" ht="15.75" customHeight="1">
      <c r="A30" s="172" t="s">
        <v>163</v>
      </c>
      <c r="B30" s="37" t="s">
        <v>334</v>
      </c>
      <c r="C30" s="79" t="s">
        <v>145</v>
      </c>
      <c r="D30" s="178">
        <f>SUM(отчет!D233)</f>
        <v>322.9</v>
      </c>
    </row>
    <row r="31" spans="1:4" s="143" customFormat="1" ht="16.5" customHeight="1">
      <c r="A31" s="179" t="s">
        <v>200</v>
      </c>
      <c r="B31" s="37" t="s">
        <v>70</v>
      </c>
      <c r="C31" s="79" t="s">
        <v>224</v>
      </c>
      <c r="D31" s="178">
        <f>SUM(отчет!D238)</f>
        <v>4522.1</v>
      </c>
    </row>
    <row r="32" spans="1:4" ht="19.5" customHeight="1">
      <c r="A32" s="170" t="s">
        <v>164</v>
      </c>
      <c r="B32" s="32" t="s">
        <v>337</v>
      </c>
      <c r="C32" s="78" t="s">
        <v>146</v>
      </c>
      <c r="D32" s="176">
        <f>SUM(D33)</f>
        <v>110</v>
      </c>
    </row>
    <row r="33" spans="1:4" s="143" customFormat="1" ht="18" customHeight="1">
      <c r="A33" s="172" t="s">
        <v>165</v>
      </c>
      <c r="B33" s="37" t="s">
        <v>267</v>
      </c>
      <c r="C33" s="79" t="s">
        <v>4</v>
      </c>
      <c r="D33" s="178">
        <f>SUM(отчет!D248)</f>
        <v>110</v>
      </c>
    </row>
    <row r="34" spans="1:4" ht="18" customHeight="1">
      <c r="A34" s="170" t="s">
        <v>166</v>
      </c>
      <c r="B34" s="32" t="s">
        <v>147</v>
      </c>
      <c r="C34" s="78" t="s">
        <v>148</v>
      </c>
      <c r="D34" s="176">
        <f>SUM(D35)</f>
        <v>962</v>
      </c>
    </row>
    <row r="35" spans="1:4" s="143" customFormat="1" ht="17.25" customHeight="1">
      <c r="A35" s="172" t="s">
        <v>167</v>
      </c>
      <c r="B35" s="37" t="s">
        <v>69</v>
      </c>
      <c r="C35" s="79" t="s">
        <v>270</v>
      </c>
      <c r="D35" s="178">
        <f>SUM(отчет!D254)</f>
        <v>962</v>
      </c>
    </row>
    <row r="36" spans="1:4" s="81" customFormat="1" ht="21.75" customHeight="1">
      <c r="A36" s="171"/>
      <c r="B36" s="171" t="s">
        <v>203</v>
      </c>
      <c r="C36" s="78"/>
      <c r="D36" s="175">
        <f>SUM(D13+D19+D21+D23+D25+D27+D29+D32+D34)</f>
        <v>18895.5</v>
      </c>
    </row>
    <row r="39" spans="3:4" ht="12.75">
      <c r="C39" s="141"/>
      <c r="D39" s="10"/>
    </row>
    <row r="40" spans="3:4" ht="12.75">
      <c r="C40" s="9"/>
      <c r="D40" s="9"/>
    </row>
    <row r="41" spans="3:4" ht="12.75">
      <c r="C41" s="141"/>
      <c r="D41" s="10"/>
    </row>
  </sheetData>
  <sheetProtection/>
  <mergeCells count="11">
    <mergeCell ref="A11:D11"/>
    <mergeCell ref="A9:D9"/>
    <mergeCell ref="A10:D10"/>
    <mergeCell ref="A2:D2"/>
    <mergeCell ref="A3:D3"/>
    <mergeCell ref="A4:D4"/>
    <mergeCell ref="A5:D5"/>
    <mergeCell ref="A6:D6"/>
    <mergeCell ref="A7:D7"/>
    <mergeCell ref="A8:D8"/>
    <mergeCell ref="A1:D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30" t="s">
        <v>297</v>
      </c>
      <c r="B1" s="329"/>
      <c r="C1" s="329"/>
      <c r="D1" s="329"/>
      <c r="E1" s="55"/>
      <c r="F1" s="55"/>
      <c r="G1" s="55"/>
    </row>
    <row r="2" spans="1:4" ht="12.75" hidden="1">
      <c r="A2" s="329" t="s">
        <v>88</v>
      </c>
      <c r="B2" s="329"/>
      <c r="C2" s="329"/>
      <c r="D2" s="299"/>
    </row>
    <row r="3" spans="1:4" ht="12.75" hidden="1">
      <c r="A3" s="329" t="s">
        <v>219</v>
      </c>
      <c r="B3" s="329"/>
      <c r="C3" s="329"/>
      <c r="D3" s="299"/>
    </row>
    <row r="4" spans="1:4" ht="12.75" hidden="1">
      <c r="A4" s="329" t="s">
        <v>151</v>
      </c>
      <c r="B4" s="329"/>
      <c r="C4" s="329"/>
      <c r="D4" s="299"/>
    </row>
    <row r="5" spans="1:4" ht="12.75" hidden="1">
      <c r="A5" s="329" t="s">
        <v>89</v>
      </c>
      <c r="B5" s="329"/>
      <c r="C5" s="329"/>
      <c r="D5" s="299"/>
    </row>
    <row r="6" spans="1:4" ht="12.75" hidden="1">
      <c r="A6" s="329" t="s">
        <v>90</v>
      </c>
      <c r="B6" s="329"/>
      <c r="C6" s="329"/>
      <c r="D6" s="299"/>
    </row>
    <row r="7" spans="1:7" ht="12.75">
      <c r="A7" s="282"/>
      <c r="B7" s="282"/>
      <c r="C7" s="282"/>
      <c r="D7" s="299"/>
      <c r="E7" s="55"/>
      <c r="F7" s="55"/>
      <c r="G7" s="55"/>
    </row>
    <row r="8" spans="1:4" ht="18" customHeight="1">
      <c r="A8" s="334" t="s">
        <v>208</v>
      </c>
      <c r="B8" s="334"/>
      <c r="C8" s="334"/>
      <c r="D8" s="334"/>
    </row>
    <row r="9" spans="1:4" ht="15" customHeight="1">
      <c r="A9" s="334" t="s">
        <v>219</v>
      </c>
      <c r="B9" s="334"/>
      <c r="C9" s="334"/>
      <c r="D9" s="334"/>
    </row>
    <row r="10" spans="1:4" ht="15" customHeight="1">
      <c r="A10" s="334" t="s">
        <v>811</v>
      </c>
      <c r="B10" s="334"/>
      <c r="C10" s="334"/>
      <c r="D10" s="334"/>
    </row>
    <row r="11" spans="1:4" ht="15" customHeight="1">
      <c r="A11" s="334" t="s">
        <v>206</v>
      </c>
      <c r="B11" s="334"/>
      <c r="C11" s="334"/>
      <c r="D11" s="334"/>
    </row>
    <row r="12" spans="1:4" ht="15" customHeight="1">
      <c r="A12" s="334" t="s">
        <v>207</v>
      </c>
      <c r="B12" s="320"/>
      <c r="C12" s="320"/>
      <c r="D12" s="299"/>
    </row>
    <row r="13" spans="1:5" ht="17.25" customHeight="1">
      <c r="A13" s="291" t="s">
        <v>274</v>
      </c>
      <c r="B13" s="292"/>
      <c r="C13" s="292"/>
      <c r="D13" s="292"/>
      <c r="E13" s="97"/>
    </row>
    <row r="14" spans="1:5" ht="54" customHeight="1">
      <c r="A14" s="103" t="s">
        <v>15</v>
      </c>
      <c r="B14" s="104" t="s">
        <v>275</v>
      </c>
      <c r="C14" s="105" t="s">
        <v>155</v>
      </c>
      <c r="D14" s="105" t="s">
        <v>157</v>
      </c>
      <c r="E14" s="97"/>
    </row>
    <row r="15" spans="1:7" ht="27" customHeight="1">
      <c r="A15" s="103" t="s">
        <v>204</v>
      </c>
      <c r="B15" s="107" t="s">
        <v>277</v>
      </c>
      <c r="C15" s="183">
        <f>SUM(C16)</f>
        <v>-5121.500000000015</v>
      </c>
      <c r="D15" s="183">
        <f>SUM(D16)</f>
        <v>-29712.899999999994</v>
      </c>
      <c r="E15" s="17"/>
      <c r="F15" s="98"/>
      <c r="G15" s="99"/>
    </row>
    <row r="16" spans="1:6" s="143" customFormat="1" ht="36" customHeight="1">
      <c r="A16" s="182" t="s">
        <v>205</v>
      </c>
      <c r="B16" s="20" t="s">
        <v>279</v>
      </c>
      <c r="C16" s="184">
        <f>SUM(C17)</f>
        <v>-5121.500000000015</v>
      </c>
      <c r="D16" s="184">
        <f>SUM(D17)</f>
        <v>-29712.899999999994</v>
      </c>
      <c r="F16" s="185"/>
    </row>
    <row r="17" spans="1:6" s="143" customFormat="1" ht="56.25" customHeight="1">
      <c r="A17" s="182" t="s">
        <v>211</v>
      </c>
      <c r="B17" s="20" t="s">
        <v>210</v>
      </c>
      <c r="C17" s="184">
        <f>SUM(источники!C16)</f>
        <v>-5121.500000000015</v>
      </c>
      <c r="D17" s="184">
        <f>SUM(источники!E16)</f>
        <v>-29712.899999999994</v>
      </c>
      <c r="F17" s="185"/>
    </row>
    <row r="18" spans="1:4" ht="19.5" customHeight="1">
      <c r="A18" s="287" t="s">
        <v>296</v>
      </c>
      <c r="B18" s="287"/>
      <c r="C18" s="183">
        <f>SUM(C15)</f>
        <v>-5121.500000000015</v>
      </c>
      <c r="D18" s="183">
        <f>SUM(D15)</f>
        <v>-29712.899999999994</v>
      </c>
    </row>
    <row r="19" spans="2:4" ht="14.25" customHeight="1">
      <c r="B19" s="96"/>
      <c r="C19" s="102"/>
      <c r="D19" s="99"/>
    </row>
    <row r="20" spans="2:4" ht="27" customHeight="1">
      <c r="B20" s="96"/>
      <c r="C20" s="102"/>
      <c r="D20" s="99"/>
    </row>
    <row r="21" spans="1:4" ht="12.75">
      <c r="A21" s="281"/>
      <c r="B21" s="281"/>
      <c r="C21" s="281"/>
      <c r="D21" s="286"/>
    </row>
    <row r="22" spans="1:3" ht="12.75">
      <c r="A22" s="9"/>
      <c r="B22" s="9"/>
      <c r="C22" s="9"/>
    </row>
    <row r="23" spans="1:3" ht="12.75">
      <c r="A23" s="281"/>
      <c r="B23" s="281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2016-08-03T10:03:56Z</dcterms:modified>
  <cp:category/>
  <cp:version/>
  <cp:contentType/>
  <cp:contentStatus/>
</cp:coreProperties>
</file>