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<sst xmlns="http://schemas.openxmlformats.org/spreadsheetml/2006/main" count="1696" uniqueCount="863">
  <si>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</si>
  <si>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</si>
  <si>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</si>
  <si>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</si>
  <si>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</si>
  <si>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</si>
  <si>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</si>
  <si>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</si>
  <si>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</si>
  <si>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</si>
  <si>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</si>
  <si>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</si>
  <si>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</si>
  <si>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</si>
  <si>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</si>
  <si>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</si>
  <si>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</si>
  <si>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</si>
  <si>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</si>
  <si>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</si>
  <si>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</si>
  <si>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</si>
  <si>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</si>
  <si>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</si>
  <si>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</si>
  <si>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</si>
  <si>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</si>
  <si>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</si>
  <si>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Оплата коммунальных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</si>
  <si>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</si>
  <si>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</si>
  <si>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</si>
  <si>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</si>
  <si>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</si>
  <si>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</si>
  <si>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</si>
  <si>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</si>
  <si>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</si>
  <si>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</si>
  <si>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</si>
  <si>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</si>
  <si>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</si>
  <si>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</si>
  <si>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</si>
  <si>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</si>
  <si>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</si>
  <si>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</si>
  <si>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</si>
  <si>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</si>
  <si>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</si>
  <si>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</si>
  <si>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</si>
  <si>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</si>
  <si>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</si>
  <si>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</si>
  <si>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</si>
  <si>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</si>
  <si>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</si>
  <si>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</si>
  <si>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</si>
  <si>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</si>
  <si>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</si>
  <si>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</si>
  <si>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</si>
  <si>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</si>
  <si>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</si>
  <si>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</si>
  <si>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</si>
  <si>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</si>
  <si>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</si>
  <si>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</si>
  <si>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</si>
  <si>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 xml:space="preserve">старшие </t>
  </si>
  <si>
    <t>Наименование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</si>
  <si>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</si>
  <si>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</si>
  <si>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</si>
  <si>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</si>
  <si>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</si>
  <si>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</si>
  <si>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</si>
  <si>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</si>
  <si>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</si>
  <si>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</si>
  <si>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</si>
  <si>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</si>
  <si>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221</t>
  </si>
  <si>
    <t xml:space="preserve">    в том числе :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</si>
  <si>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</si>
  <si>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</si>
  <si>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</si>
  <si>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</si>
  <si>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</si>
  <si>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</si>
  <si>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</si>
  <si>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</si>
  <si>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</si>
  <si>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</si>
  <si>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</si>
  <si>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</si>
  <si>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</si>
  <si>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</si>
  <si>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</si>
  <si>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</si>
  <si>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</si>
  <si>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</si>
  <si>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</si>
  <si>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</si>
  <si>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</si>
  <si>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</si>
  <si>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</si>
  <si>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</si>
  <si>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</si>
  <si>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</si>
  <si>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</si>
  <si>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</si>
  <si>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Заместитель Главы МА</t>
  </si>
  <si>
    <t>Специалист 2 категории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</si>
  <si>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</si>
  <si>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</si>
  <si>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</si>
  <si>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</si>
  <si>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</si>
  <si>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</si>
  <si>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</si>
  <si>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</si>
  <si>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</si>
  <si>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</si>
  <si>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</si>
  <si>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</si>
  <si>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</si>
  <si>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</si>
  <si>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</si>
  <si>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</si>
  <si>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</si>
  <si>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</si>
  <si>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</si>
  <si>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</si>
  <si>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</si>
  <si>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</si>
  <si>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</si>
  <si>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</si>
  <si>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</si>
  <si>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</si>
  <si>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</si>
  <si>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</si>
  <si>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</si>
  <si>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</si>
  <si>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</si>
  <si>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</si>
  <si>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</si>
  <si>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</si>
  <si>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</si>
  <si>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</si>
  <si>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</si>
  <si>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</si>
  <si>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</si>
  <si>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</si>
  <si>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</si>
  <si>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</si>
  <si>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</si>
  <si>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</si>
  <si>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</si>
  <si>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</si>
  <si>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</si>
  <si>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</si>
  <si>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</si>
  <si>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</si>
  <si>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</si>
  <si>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</si>
  <si>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</si>
  <si>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</si>
  <si>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</si>
  <si>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</si>
  <si>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</si>
  <si>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</si>
  <si>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</si>
  <si>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</si>
  <si>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</si>
  <si>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</si>
  <si>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</si>
  <si>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</si>
  <si>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18.</t>
  </si>
  <si>
    <t>18.1.</t>
  </si>
  <si>
    <t>20.</t>
  </si>
  <si>
    <t>20.1.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</si>
  <si>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</si>
  <si>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</si>
  <si>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</si>
  <si>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</si>
  <si>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</si>
  <si>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</si>
  <si>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</si>
  <si>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</si>
  <si>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</si>
  <si>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</si>
  <si>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</si>
  <si>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</si>
  <si>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1.4.</t>
  </si>
  <si>
    <t>3..1.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</si>
  <si>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</si>
  <si>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</si>
  <si>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</si>
  <si>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</si>
  <si>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01 00 00 00 00 0000 000</t>
  </si>
  <si>
    <t>01 05 00 00 00 0000 000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</si>
  <si>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</si>
  <si>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</si>
  <si>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</si>
  <si>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 xml:space="preserve">Исполнено   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</si>
  <si>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</si>
  <si>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</si>
  <si>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 xml:space="preserve">Исполнено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</si>
  <si>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</si>
  <si>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</si>
  <si>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</si>
  <si>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</si>
  <si>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</si>
  <si>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</si>
  <si>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</si>
  <si>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в том числе:</t>
  </si>
  <si>
    <t>223</t>
  </si>
  <si>
    <t>Приложение 1</t>
  </si>
  <si>
    <t>Главный бухгалтер - начальник финансового отдела</t>
  </si>
  <si>
    <t>1004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</si>
  <si>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</si>
  <si>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</si>
  <si>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</si>
  <si>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</si>
  <si>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</si>
  <si>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</si>
  <si>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</si>
  <si>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</si>
  <si>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</si>
  <si>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</si>
  <si>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</si>
  <si>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</si>
  <si>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</si>
  <si>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</si>
  <si>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</si>
  <si>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</si>
  <si>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</si>
  <si>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</si>
  <si>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</si>
  <si>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</si>
  <si>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</si>
  <si>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</si>
  <si>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</si>
  <si>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</si>
  <si>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</si>
  <si>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</si>
  <si>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</si>
  <si>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</si>
  <si>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</si>
  <si>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</si>
  <si>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</si>
  <si>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</si>
  <si>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</si>
  <si>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</si>
  <si>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</si>
  <si>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</si>
  <si>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Начисления на выплаты по оплате труда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</si>
  <si>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</si>
  <si>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</si>
  <si>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</si>
  <si>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</si>
  <si>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</si>
  <si>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</si>
  <si>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</si>
  <si>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>Приложение 3</t>
  </si>
  <si>
    <t>1202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</si>
  <si>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</si>
  <si>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</si>
  <si>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</si>
  <si>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</si>
  <si>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</si>
  <si>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</si>
  <si>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</si>
  <si>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</si>
  <si>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</si>
  <si>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</si>
  <si>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</si>
  <si>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</si>
  <si>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</si>
  <si>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</si>
  <si>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</si>
  <si>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</si>
  <si>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</si>
  <si>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</si>
  <si>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</si>
  <si>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</si>
  <si>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</si>
  <si>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</si>
  <si>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</si>
  <si>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</si>
  <si>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</si>
  <si>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</si>
  <si>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</si>
  <si>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</si>
  <si>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</si>
  <si>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</si>
  <si>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0103</t>
  </si>
  <si>
    <t xml:space="preserve">   в том числе:</t>
  </si>
  <si>
    <t>244</t>
  </si>
  <si>
    <t>0503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</si>
  <si>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</si>
  <si>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</si>
  <si>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</si>
  <si>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</si>
  <si>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</si>
  <si>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</si>
  <si>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</si>
  <si>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</si>
  <si>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</si>
  <si>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</si>
  <si>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</si>
  <si>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</si>
  <si>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</si>
  <si>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</si>
  <si>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</si>
  <si>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</si>
  <si>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</si>
  <si>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</si>
  <si>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</si>
  <si>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</si>
  <si>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</si>
  <si>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</si>
  <si>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</si>
  <si>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</si>
  <si>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</si>
  <si>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</si>
  <si>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</si>
  <si>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</si>
  <si>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</si>
  <si>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</si>
  <si>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</si>
  <si>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</si>
  <si>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</si>
  <si>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</si>
  <si>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</si>
  <si>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</si>
  <si>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</si>
  <si>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</si>
  <si>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</si>
  <si>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</si>
  <si>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</si>
  <si>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</si>
  <si>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</si>
  <si>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</si>
  <si>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</si>
  <si>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</si>
  <si>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</si>
  <si>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</si>
  <si>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</si>
  <si>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240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</si>
  <si>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</si>
  <si>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</si>
  <si>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</si>
  <si>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</si>
  <si>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</si>
  <si>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</si>
  <si>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</si>
  <si>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</si>
  <si>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</si>
  <si>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</si>
  <si>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</si>
  <si>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</si>
  <si>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</si>
  <si>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</si>
  <si>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</si>
  <si>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</si>
  <si>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</si>
  <si>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</si>
  <si>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</si>
  <si>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</si>
  <si>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</si>
  <si>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</si>
  <si>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</si>
  <si>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</si>
  <si>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</si>
  <si>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</si>
  <si>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</si>
  <si>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</si>
  <si>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</si>
  <si>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</si>
  <si>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</si>
  <si>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</si>
  <si>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</si>
  <si>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</si>
  <si>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</si>
  <si>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</si>
  <si>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 xml:space="preserve">Утверждено  по бюджету </t>
  </si>
  <si>
    <t>120</t>
  </si>
  <si>
    <t>0107</t>
  </si>
  <si>
    <t>020 01 00</t>
  </si>
  <si>
    <t>0111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</si>
  <si>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</si>
  <si>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</si>
  <si>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</si>
  <si>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</si>
  <si>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</si>
  <si>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</si>
  <si>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</si>
  <si>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</si>
  <si>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</si>
  <si>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</si>
  <si>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</si>
  <si>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</si>
  <si>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</si>
  <si>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</si>
  <si>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</si>
  <si>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</si>
  <si>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</si>
  <si>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</si>
  <si>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</si>
  <si>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</si>
  <si>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</si>
  <si>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</si>
  <si>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</si>
  <si>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</si>
  <si>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</si>
  <si>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</si>
  <si>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</si>
  <si>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</si>
  <si>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</si>
  <si>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</si>
  <si>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</si>
  <si>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</si>
  <si>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</si>
  <si>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</si>
  <si>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</si>
  <si>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</si>
  <si>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</si>
  <si>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</si>
  <si>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</si>
  <si>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</si>
  <si>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</si>
  <si>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</si>
  <si>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</si>
  <si>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</si>
  <si>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</si>
  <si>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</si>
  <si>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</si>
  <si>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</si>
  <si>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(пени по соответствующему платежу)</t>
  </si>
  <si>
    <t>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</si>
  <si>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</si>
  <si>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</si>
  <si>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</si>
  <si>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</si>
  <si>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</si>
  <si>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</si>
  <si>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</si>
  <si>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</si>
  <si>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</si>
  <si>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</si>
  <si>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</si>
  <si>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ОАО "Мегафон" Договор № 1185143-191 от 01.04.2010г.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</si>
  <si>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</si>
  <si>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</si>
  <si>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</si>
  <si>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и обеспечение деятельности местной администрации по решению вопросов  местного значения</t>
  </si>
  <si>
    <t>ООО "Перспектива" Договор № 672088 от 01.05.15г.</t>
  </si>
  <si>
    <t>Организация и осуществление деятельности по опеке и попечительству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</si>
  <si>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</si>
  <si>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Единый налог на вмененный доход для отдельных видов деятельности (проценты по соответствующему платежу)</t>
  </si>
  <si>
    <t>1) Переплата в ФСС</t>
  </si>
  <si>
    <t>1) Приобретение мебели (стол), (предоплата 100%, согласно договора)</t>
  </si>
  <si>
    <t>ООО "Дэфо-Спб" Сч.ДВИОТ-1953 от 21.12.15г.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</si>
  <si>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</si>
  <si>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Код раздела/подраздела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</si>
  <si>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</si>
  <si>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ОАО "Мегафон" Договор № 9858003-191 от 11.11.2014г.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</si>
  <si>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</si>
  <si>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>ВСЕГО</t>
  </si>
  <si>
    <t>000  1 00 00000 00 0000 000</t>
  </si>
  <si>
    <t>2.4.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</si>
  <si>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</si>
  <si>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</si>
  <si>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</si>
  <si>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</si>
  <si>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</si>
  <si>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</si>
  <si>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182 1 05 01011 01 3000 110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</si>
  <si>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</si>
  <si>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</si>
  <si>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</si>
  <si>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</si>
  <si>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182  1 05 01021 01 1000 110</t>
  </si>
  <si>
    <t>182  1 05 01021 01 3000 110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</si>
  <si>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</si>
  <si>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</si>
  <si>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</si>
  <si>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</si>
  <si>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</si>
  <si>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182 1 05 01050 01 3000 110</t>
  </si>
  <si>
    <t>182 1 05 02000 02 0000 110</t>
  </si>
  <si>
    <t>182 1 05 02010 02 1000 110</t>
  </si>
  <si>
    <t>182 1 05 02010 02 3000 110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</si>
  <si>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</si>
  <si>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</si>
  <si>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</si>
  <si>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</si>
  <si>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182 1 05 04000 02 0000 110</t>
  </si>
  <si>
    <t>182 1 05 04030 02 1000 110</t>
  </si>
  <si>
    <t>182 1 06 00000 00 0000 000</t>
  </si>
  <si>
    <t>182 1 06 01000 00 0000 110</t>
  </si>
  <si>
    <t>182  1 06 01010 03 1000 110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</si>
  <si>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</si>
  <si>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</si>
  <si>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</si>
  <si>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</si>
  <si>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</si>
  <si>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</si>
  <si>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</si>
  <si>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</si>
  <si>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</si>
  <si>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</si>
  <si>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</si>
  <si>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807 1 00 00000 00 0000 000</t>
  </si>
  <si>
    <t>807 1 16 00000 00 0000 000</t>
  </si>
  <si>
    <t>807 1 16 90000 00 0000 140</t>
  </si>
  <si>
    <t>853 1 00 00000 00 0000 000</t>
  </si>
  <si>
    <t>853 1 16 00000 00 0000 000</t>
  </si>
  <si>
    <t>853 1 16 90000 00 0000 140</t>
  </si>
  <si>
    <t xml:space="preserve"> 867 0 00 00000 00 0000 000</t>
  </si>
  <si>
    <t>867 1 00 00000 00 0000 000</t>
  </si>
  <si>
    <t>867 1 13 00000 00 0000 000</t>
  </si>
  <si>
    <t>867 1 13 02000 00 0000 130</t>
  </si>
  <si>
    <t>Доходы от компенсации затрат государства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</si>
  <si>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</si>
  <si>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</si>
  <si>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</si>
  <si>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</si>
  <si>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</si>
  <si>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939 1 17 00000 00 0000 000</t>
  </si>
  <si>
    <t>939 1 17 05000 00 0000 180</t>
  </si>
  <si>
    <t>939 1 17 05030 03 0000 180</t>
  </si>
  <si>
    <t>939 2 00 00000 00 0000 000</t>
  </si>
  <si>
    <t>939 2 02 00000 00 0000 000</t>
  </si>
  <si>
    <t>939 2 02 01000 00 0000 151</t>
  </si>
  <si>
    <t>939 2 02 03000 00 0000 151</t>
  </si>
  <si>
    <t>182 1 05 01011 01 2100 110</t>
  </si>
  <si>
    <t xml:space="preserve">182  1 05 01012 01 2100 110 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</si>
  <si>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</si>
  <si>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</si>
  <si>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</si>
  <si>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</si>
  <si>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182  1 05 01021 01 2100 110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</si>
  <si>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</si>
  <si>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</si>
  <si>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</si>
  <si>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182 1 05 02010 02 2100 110</t>
  </si>
  <si>
    <t>182 1 05 02010 02 2200 110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</si>
  <si>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</si>
  <si>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</si>
  <si>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182 1 05 02010 02 4000 110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</si>
  <si>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</si>
  <si>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</si>
  <si>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182  1 06 01010 03 2100 110</t>
  </si>
  <si>
    <t>182  1 06 01010 03 4000 110</t>
  </si>
  <si>
    <t>182 1 05 04030 02 2100 110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</si>
  <si>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</si>
  <si>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</si>
  <si>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</si>
  <si>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</si>
  <si>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</si>
  <si>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</si>
  <si>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</si>
  <si>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</si>
  <si>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</si>
  <si>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</si>
  <si>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</si>
  <si>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</si>
  <si>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</si>
  <si>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</si>
  <si>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</si>
  <si>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</si>
  <si>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</si>
  <si>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</si>
  <si>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</si>
  <si>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</si>
  <si>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</si>
  <si>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</si>
  <si>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</si>
  <si>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</si>
  <si>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</si>
  <si>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</si>
  <si>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</si>
  <si>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</si>
  <si>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</si>
  <si>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</si>
  <si>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</si>
  <si>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</si>
  <si>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</si>
  <si>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</si>
  <si>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</si>
  <si>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</si>
  <si>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</si>
  <si>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</si>
  <si>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</si>
  <si>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</si>
  <si>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</si>
  <si>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</si>
  <si>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</si>
  <si>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</si>
  <si>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</si>
  <si>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</si>
  <si>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</si>
  <si>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</si>
  <si>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</si>
  <si>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</si>
  <si>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</si>
  <si>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</si>
  <si>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</si>
  <si>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</si>
  <si>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</si>
  <si>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</si>
  <si>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</si>
  <si>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</si>
  <si>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</si>
  <si>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</si>
  <si>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</si>
  <si>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</si>
  <si>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</si>
  <si>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</si>
  <si>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</si>
  <si>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</si>
  <si>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</si>
  <si>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</si>
  <si>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</si>
  <si>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</si>
  <si>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</si>
  <si>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</si>
  <si>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</si>
  <si>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</si>
  <si>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</si>
  <si>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</si>
  <si>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</si>
  <si>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</si>
  <si>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</si>
  <si>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</si>
  <si>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</si>
  <si>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</si>
  <si>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</si>
  <si>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939 0113 43100 00191</t>
  </si>
  <si>
    <t>939 0113 43100 00191 200</t>
  </si>
  <si>
    <t>939 0113 43100 00191 240</t>
  </si>
  <si>
    <t>939 0113 43100 00191 244</t>
  </si>
  <si>
    <t>939 0113 79500 00491</t>
  </si>
  <si>
    <t>939 0113 79500 00491 200</t>
  </si>
  <si>
    <t>939 0113 79500 00491 240</t>
  </si>
  <si>
    <t>939 0113 79500 00491 244</t>
  </si>
  <si>
    <t>939 0113 79500 00511</t>
  </si>
  <si>
    <t>939 0113 79500 00511 200</t>
  </si>
  <si>
    <t>939 0113 79500 00511 240</t>
  </si>
  <si>
    <t>939 0113 79500 00511 244</t>
  </si>
  <si>
    <t>939 0113 79500 00531</t>
  </si>
  <si>
    <t>939 0113 79500 00531 200</t>
  </si>
  <si>
    <t>939 0113 79500 00531 240</t>
  </si>
  <si>
    <t>939 0113 79500 00531 244</t>
  </si>
  <si>
    <t>939 0113 79500 00521</t>
  </si>
  <si>
    <t>939 0113 79500 00521 200</t>
  </si>
  <si>
    <t>939 0113 79500 00521 240</t>
  </si>
  <si>
    <t>939 0113 79500 00521 244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</si>
  <si>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</si>
  <si>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</si>
  <si>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</si>
  <si>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</si>
  <si>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</si>
  <si>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</si>
  <si>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</si>
  <si>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</si>
  <si>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</si>
  <si>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</si>
  <si>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</si>
  <si>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</si>
  <si>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</si>
  <si>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</si>
  <si>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</si>
  <si>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</si>
  <si>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</si>
  <si>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</si>
  <si>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</si>
  <si>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</si>
  <si>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</si>
  <si>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</si>
  <si>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</si>
  <si>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</si>
  <si>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</si>
  <si>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</si>
  <si>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</si>
  <si>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</si>
  <si>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</si>
  <si>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</si>
  <si>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</si>
  <si>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</si>
  <si>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</si>
  <si>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</si>
  <si>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</si>
  <si>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</si>
  <si>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</si>
  <si>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</si>
  <si>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</si>
  <si>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</si>
  <si>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</si>
  <si>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</si>
  <si>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</si>
  <si>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</si>
  <si>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</si>
  <si>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</si>
  <si>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</si>
  <si>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</si>
  <si>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</si>
  <si>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</si>
  <si>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</si>
  <si>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</si>
  <si>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</si>
  <si>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</si>
  <si>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</si>
  <si>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</si>
  <si>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</si>
  <si>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</si>
  <si>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</si>
  <si>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</si>
  <si>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</si>
  <si>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</si>
  <si>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</si>
  <si>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</si>
  <si>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</si>
  <si>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</si>
  <si>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</si>
  <si>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</si>
  <si>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</si>
  <si>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</si>
  <si>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824 1 00 00000 00 0000 000</t>
  </si>
  <si>
    <t>807 0 00 00000 00 0000 000</t>
  </si>
  <si>
    <t>853 0 00 00000 00 0000 000</t>
  </si>
  <si>
    <t>ГОСУДАРСТВЕННАЯ ЖИЛИЩНАЯ ИНСПЕКЦИЯ САНКТ-ПЕТЕРБУРГА</t>
  </si>
  <si>
    <t>824 0 00 00000 00 0000 000</t>
  </si>
  <si>
    <t>КОМИТЕТ ПО ПЕЧАТИ И ВЗАИМОДЕЙСТВИЮ СО СРЕДСТВАМИ МАССОВОЙ ИНФОРМАЦИИ</t>
  </si>
  <si>
    <t>АДМИНИСТРАЦИЯ КРАСНОСЕЛЬСКОГО РАЙОНА САНКТ-ПЕТЕРБУРГА</t>
  </si>
  <si>
    <t>КОМИТЕТ ПО БЛАГОУСТРОЙСТВУ                                            САНКТ-ПЕТЕРБУРГА</t>
  </si>
  <si>
    <t>824 1 16 00000 00 0000 000</t>
  </si>
  <si>
    <t>824 1 16 90000 00 0000 140</t>
  </si>
  <si>
    <t>00200 00011</t>
  </si>
  <si>
    <t>121</t>
  </si>
  <si>
    <t>129</t>
  </si>
  <si>
    <t>123</t>
  </si>
  <si>
    <t>00200 00021</t>
  </si>
  <si>
    <t>00200 00022</t>
  </si>
  <si>
    <t>851</t>
  </si>
  <si>
    <t>09200 00441</t>
  </si>
  <si>
    <t>853</t>
  </si>
  <si>
    <t>00200 00031</t>
  </si>
  <si>
    <t>00200 00032</t>
  </si>
  <si>
    <t>09200 G0100</t>
  </si>
  <si>
    <t>00200 G0850</t>
  </si>
  <si>
    <t>07000 00061</t>
  </si>
  <si>
    <t>09000 00071</t>
  </si>
  <si>
    <t>33000 00471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</si>
  <si>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</si>
  <si>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</si>
  <si>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</si>
  <si>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</si>
  <si>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</si>
  <si>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</si>
  <si>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</si>
  <si>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</si>
  <si>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</si>
  <si>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</si>
  <si>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</si>
  <si>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</si>
  <si>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</si>
  <si>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</si>
  <si>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</si>
  <si>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</si>
  <si>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51100 G0860</t>
  </si>
  <si>
    <t>51100 G0870</t>
  </si>
  <si>
    <t>48700 00241</t>
  </si>
  <si>
    <t>45700 00251</t>
  </si>
  <si>
    <t>457 00251</t>
  </si>
  <si>
    <t>852</t>
  </si>
  <si>
    <t>312</t>
  </si>
  <si>
    <t>313</t>
  </si>
  <si>
    <t>323</t>
  </si>
  <si>
    <t>290</t>
  </si>
  <si>
    <t xml:space="preserve">1) Межрайонная ИФНС по Красносельскому району Санкт-Петербурга         </t>
  </si>
  <si>
    <t>Прочие работы, услуги</t>
  </si>
  <si>
    <t>1) Выполнение работ по уборке территорий внутриквартального озеленения МО (позднее выставление счета)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</si>
  <si>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</si>
  <si>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1) Услуги по организации спортивных мероприятий на территории МО (позднее выставление счета)</t>
  </si>
  <si>
    <t>3.4.</t>
  </si>
  <si>
    <t>4.2.</t>
  </si>
  <si>
    <t>4.3.</t>
  </si>
  <si>
    <t>17.</t>
  </si>
  <si>
    <t>17.1</t>
  </si>
  <si>
    <t>18.2.</t>
  </si>
  <si>
    <t>19.</t>
  </si>
  <si>
    <t>19.1.</t>
  </si>
  <si>
    <t>21.</t>
  </si>
  <si>
    <t>21.1.</t>
  </si>
  <si>
    <t>Приложение 2</t>
  </si>
  <si>
    <t>1) Выплаты страхового обеспечения по листкам нетрудоспособности за 1кв.-2кв. 2016г.</t>
  </si>
  <si>
    <t>ОАО "Ростелеком" Договор № М05490 от 10.01.06. Сч.151 от 30.06.16г.</t>
  </si>
  <si>
    <t>1) Выплаты страхового обеспечения по листкам нетрудоспособности за июнь 2016г.</t>
  </si>
  <si>
    <t>ПАО МТС Договор № 8987918-6 от 14.09.2009г.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</si>
  <si>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</si>
  <si>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</si>
  <si>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</si>
  <si>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</si>
  <si>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</si>
  <si>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Услуги по установке, ремонту уличных стендов на территории МО (позднее предоставление документов на оплату)</t>
  </si>
  <si>
    <t>1) ИП Шибаев С.А. Дог.20/д-п от 25.05.16г.</t>
  </si>
  <si>
    <t>1) Приобретение уличных стендов для установки на территории МО (позднее предоставление документов на оплату)</t>
  </si>
  <si>
    <t>1) Приобретение расходных материалов для ремонта уличных стендов на территории МО (позднее предоставление документов на оплату)</t>
  </si>
  <si>
    <t>1) ООО "Континент" МК.350159 от 24.12.15г. Сч.258 от 30.06.16г.</t>
  </si>
  <si>
    <t>2) Услуги по посадке цветочной рассады в вазоны на территории МО (позднее выставление счета)</t>
  </si>
  <si>
    <t>1) ООО "Аргументум" МК. 452861 от 20.06.16г. Сч.17 от 24.06.16г.</t>
  </si>
  <si>
    <t>1) Выполнение работ по установке скамеек и урн на территории МО (оплата производится после выполнения всех работ по условиям контракта)</t>
  </si>
  <si>
    <t>1) ООО "Авен-СПб" МК.436403 от 31.05.16г.</t>
  </si>
  <si>
    <t>1) Приобретение скамеек и урн для установки на территории МО (оплата производится после выполнения всех работ по условиям контракта)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</si>
  <si>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</si>
  <si>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</si>
  <si>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ООО "АРТ-ТРИУМФ" МК.0172300007816000001 от 21.03.16г. Сч.02-МОСП от 30.06.16г.</t>
  </si>
  <si>
    <t>1) Приобретение наградной продукции дляорганизации спортивных мероприятий на территории МО (позднее выставление счета)</t>
  </si>
  <si>
    <t>на  01  октября 2016  года.</t>
  </si>
  <si>
    <t>1) Начисленные страховые взносы за 3 кв. 2016г.</t>
  </si>
  <si>
    <t>2) Начисленные страховые взносы за сентябрь 2016г.</t>
  </si>
  <si>
    <t>Пенсионный фонд       (сч. 303.10)</t>
  </si>
  <si>
    <t>Фонд социального страхования                   (сч. 303.02)</t>
  </si>
  <si>
    <t>Фонд социального страхования               (сч. 303.02)</t>
  </si>
  <si>
    <t>Фонд социального страхования             (сч. 303.06)</t>
  </si>
  <si>
    <t xml:space="preserve">1)   Предоплата услуг связи мобильного телефона за октябрь 2016г. </t>
  </si>
  <si>
    <t>1) Выплаты страхового обеспечения по листкам нетрудоспособности за 3кв. 2016г.</t>
  </si>
  <si>
    <t>3) Начисленные страховые взносы за сентябрь 2016г.</t>
  </si>
  <si>
    <t>1)   Предоплата услуг связи мобильного телефона за октябрь 2016г.</t>
  </si>
  <si>
    <t>1) Начисленные страховые взносы за сенябрь 2016г.</t>
  </si>
  <si>
    <t>2) Начисленные страховые взносы за сенябрь 2016г.</t>
  </si>
  <si>
    <t>1)    Абонентские услуги телефонной связи за сентябрь 2016г. (позднее выставление счетов)</t>
  </si>
  <si>
    <t>3) Предоплата услуг связи по условиям договора (доступ в интернет за октябрь 2016г.)</t>
  </si>
  <si>
    <t>2)   Предоплата услуг связи мобильного телефона за октябрь 2016г.</t>
  </si>
  <si>
    <t>1)    Коммунальные услуги (отопление, электроэнергия, водопотребление) за сентябрь 2016г.(позднее предоставление счетов на оплату)</t>
  </si>
  <si>
    <t>СПб. ГКУ "Жилищное агентство Красносельского р-на СПб" Дог.№1/16от 20.01.16 (Счет от 30.09.16г.)</t>
  </si>
  <si>
    <t>1) Переплата налога на имущество за 1кв.-2кв. 2016г.</t>
  </si>
  <si>
    <t>3) Начисленные страховые взносы за сенябрь 2016г.</t>
  </si>
  <si>
    <t>1)   Предоплата услуг связи мобильного телефона за 4кв. 2016г.</t>
  </si>
  <si>
    <t>1) АНО ДПО "СФЕРА" МК.0172300007816000007 от 22.04.16г. Счет 7 от 30.09.16г.</t>
  </si>
  <si>
    <t>225</t>
  </si>
  <si>
    <t>Работы, услуги по содержанию имущества</t>
  </si>
  <si>
    <t>1) Начисленные страховые взносы за сентябрь 2016г. (уборка помещений)</t>
  </si>
  <si>
    <t>2) Оплата абонентского обслуживания пожарной сигнализации за август-сентыбрь 2016г. (позднее выставление счетов)</t>
  </si>
  <si>
    <t>Красносельское отделение СПб ГО ВДПО Дог. 01/07-16 от 01.08.16г. Сч.526 от 30.09.16г.</t>
  </si>
  <si>
    <t>226</t>
  </si>
  <si>
    <t>ИП Перелешин В.С.  Дог. 27 от 30.05.16г. Сч. 123 от 30.09.16г.</t>
  </si>
  <si>
    <t>1)   Оплата услуг по сопровождению программы 1С:Предприятие (позднее предоставление счета на оплату)</t>
  </si>
  <si>
    <t>Пенсионный фонд  (ФФОМС сч. 303.07)</t>
  </si>
  <si>
    <t>2) Переплата начисленных страховых взносов за сенябрь 2016г.</t>
  </si>
  <si>
    <t>муниципального округа СОСНОВАЯ ПОЛЯНА за 9 месяцев 2016 года.</t>
  </si>
  <si>
    <t>муниципального округа СОСНОВАЯ ПОЛЯНА за 9 месяцев 2016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</si>
  <si>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9 месяцев 2016 года</t>
  </si>
  <si>
    <t>Муниципальный округ СОСНОВАЯ ПОЛЯНА за 9 месяцев 2016 года.</t>
  </si>
  <si>
    <t>Фактические затраты на денежное содержание муниципальных служащих составили - 8246,8 тыс.руб.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</si>
</sst>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71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8" fillId="0" borderId="13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16" fillId="33" borderId="10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73" fontId="2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73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81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6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/>
    </xf>
    <xf numFmtId="181" fontId="11" fillId="34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1" fontId="15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1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181" fontId="0" fillId="18" borderId="10" xfId="0" applyNumberForma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81" fontId="15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top" wrapText="1"/>
    </xf>
    <xf numFmtId="49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49" fontId="28" fillId="16" borderId="10" xfId="0" applyNumberFormat="1" applyFont="1" applyFill="1" applyBorder="1" applyAlignment="1">
      <alignment horizontal="center" vertical="center"/>
    </xf>
    <xf numFmtId="181" fontId="15" fillId="16" borderId="10" xfId="0" applyNumberFormat="1" applyFont="1" applyFill="1" applyBorder="1" applyAlignment="1">
      <alignment horizontal="center" vertical="center" wrapText="1"/>
    </xf>
    <xf numFmtId="0" fontId="15" fillId="16" borderId="10" xfId="0" applyFont="1" applyFill="1" applyBorder="1" applyAlignment="1">
      <alignment wrapText="1"/>
    </xf>
    <xf numFmtId="0" fontId="68" fillId="33" borderId="10" xfId="0" applyFont="1" applyFill="1" applyBorder="1" applyAlignment="1">
      <alignment horizontal="left" vertical="center"/>
    </xf>
    <xf numFmtId="49" fontId="68" fillId="33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181" fontId="68" fillId="33" borderId="13" xfId="0" applyNumberFormat="1" applyFont="1" applyFill="1" applyBorder="1" applyAlignment="1">
      <alignment horizontal="center" vertical="center" wrapText="1"/>
    </xf>
    <xf numFmtId="181" fontId="68" fillId="33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wrapText="1"/>
    </xf>
    <xf numFmtId="49" fontId="69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181" fontId="69" fillId="0" borderId="10" xfId="0" applyNumberFormat="1" applyFont="1" applyBorder="1" applyAlignment="1">
      <alignment horizontal="center" vertical="center" wrapText="1"/>
    </xf>
    <xf numFmtId="181" fontId="69" fillId="0" borderId="13" xfId="0" applyNumberFormat="1" applyFont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181" fontId="69" fillId="33" borderId="13" xfId="0" applyNumberFormat="1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29" fillId="0" borderId="10" xfId="0" applyNumberFormat="1" applyFont="1" applyBorder="1" applyAlignment="1">
      <alignment horizontal="right"/>
    </xf>
    <xf numFmtId="173" fontId="29" fillId="0" borderId="10" xfId="0" applyNumberFormat="1" applyFont="1" applyBorder="1" applyAlignment="1">
      <alignment horizontal="right" wrapText="1"/>
    </xf>
    <xf numFmtId="17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/>
    </xf>
    <xf numFmtId="173" fontId="3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wrapText="1"/>
    </xf>
    <xf numFmtId="49" fontId="69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70" fillId="33" borderId="10" xfId="0" applyFont="1" applyFill="1" applyBorder="1" applyAlignment="1">
      <alignment horizontal="left" vertical="center"/>
    </xf>
    <xf numFmtId="49" fontId="70" fillId="33" borderId="10" xfId="0" applyNumberFormat="1" applyFont="1" applyFill="1" applyBorder="1" applyAlignment="1">
      <alignment horizontal="center" vertical="center"/>
    </xf>
    <xf numFmtId="49" fontId="70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181" fontId="70" fillId="33" borderId="13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81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6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zoomScalePageLayoutView="0" workbookViewId="0" topLeftCell="A240">
      <selection activeCell="D259" sqref="D259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85" t="s">
        <v>214</v>
      </c>
      <c r="B1" s="285"/>
      <c r="C1" s="285"/>
      <c r="D1" s="285"/>
    </row>
    <row r="2" spans="1:4" ht="15" customHeight="1">
      <c r="A2" s="285" t="s">
        <v>213</v>
      </c>
      <c r="B2" s="285"/>
      <c r="C2" s="285"/>
      <c r="D2" s="285"/>
    </row>
    <row r="3" spans="1:4" ht="14.25" customHeight="1">
      <c r="A3" s="285" t="s">
        <v>858</v>
      </c>
      <c r="B3" s="285"/>
      <c r="C3" s="285"/>
      <c r="D3" s="285"/>
    </row>
    <row r="4" spans="1:4" ht="20.25" customHeight="1">
      <c r="A4" s="286" t="s">
        <v>274</v>
      </c>
      <c r="B4" s="286"/>
      <c r="C4" s="286"/>
      <c r="D4" s="286"/>
    </row>
    <row r="5" spans="1:4" ht="68.25" customHeight="1">
      <c r="A5" s="1" t="s">
        <v>15</v>
      </c>
      <c r="B5" s="1" t="s">
        <v>5</v>
      </c>
      <c r="C5" s="2" t="s">
        <v>391</v>
      </c>
      <c r="D5" s="2" t="s">
        <v>209</v>
      </c>
    </row>
    <row r="6" spans="1:4" ht="12.75">
      <c r="A6" s="289" t="s">
        <v>6</v>
      </c>
      <c r="B6" s="290"/>
      <c r="C6" s="290"/>
      <c r="D6" s="291"/>
    </row>
    <row r="7" spans="1:4" ht="14.25" customHeight="1">
      <c r="A7" s="83" t="s">
        <v>475</v>
      </c>
      <c r="B7" s="32" t="s">
        <v>227</v>
      </c>
      <c r="C7" s="48">
        <f>C8+C20+C23+C26+C34+C44</f>
        <v>65219.600000000006</v>
      </c>
      <c r="D7" s="48">
        <f>D8+D20+D23+D26+D34+D44</f>
        <v>49164.5</v>
      </c>
    </row>
    <row r="8" spans="1:4" ht="14.25" customHeight="1">
      <c r="A8" s="83" t="s">
        <v>244</v>
      </c>
      <c r="B8" s="32" t="s">
        <v>7</v>
      </c>
      <c r="C8" s="48">
        <f>C9+C15+C18</f>
        <v>50803.200000000004</v>
      </c>
      <c r="D8" s="48">
        <f>D9+D15+D18</f>
        <v>42264</v>
      </c>
    </row>
    <row r="9" spans="1:4" ht="25.5" customHeight="1">
      <c r="A9" s="84" t="s">
        <v>245</v>
      </c>
      <c r="B9" s="64" t="s">
        <v>230</v>
      </c>
      <c r="C9" s="85">
        <f>C10+C11+C12+C13+C14</f>
        <v>45790.4</v>
      </c>
      <c r="D9" s="85">
        <f>D10+D11+D12+D13+D14</f>
        <v>38877.9</v>
      </c>
    </row>
    <row r="10" spans="1:4" ht="25.5" customHeight="1">
      <c r="A10" s="36" t="s">
        <v>232</v>
      </c>
      <c r="B10" s="11" t="s">
        <v>231</v>
      </c>
      <c r="C10" s="38">
        <v>33788.4</v>
      </c>
      <c r="D10" s="3">
        <v>25824.6</v>
      </c>
    </row>
    <row r="11" spans="1:4" ht="39" customHeight="1">
      <c r="A11" s="36" t="s">
        <v>271</v>
      </c>
      <c r="B11" s="11" t="s">
        <v>233</v>
      </c>
      <c r="C11" s="38">
        <v>1</v>
      </c>
      <c r="D11" s="3">
        <v>1.7</v>
      </c>
    </row>
    <row r="12" spans="1:4" ht="41.25" customHeight="1">
      <c r="A12" s="36" t="s">
        <v>234</v>
      </c>
      <c r="B12" s="11" t="s">
        <v>235</v>
      </c>
      <c r="C12" s="38">
        <v>10000</v>
      </c>
      <c r="D12" s="3">
        <v>9753.8</v>
      </c>
    </row>
    <row r="13" spans="1:4" ht="53.25" customHeight="1">
      <c r="A13" s="36" t="s">
        <v>236</v>
      </c>
      <c r="B13" s="11" t="s">
        <v>237</v>
      </c>
      <c r="C13" s="38">
        <v>1</v>
      </c>
      <c r="D13" s="3">
        <v>0.9</v>
      </c>
    </row>
    <row r="14" spans="1:4" ht="27" customHeight="1">
      <c r="A14" s="36" t="s">
        <v>238</v>
      </c>
      <c r="B14" s="11" t="s">
        <v>239</v>
      </c>
      <c r="C14" s="38">
        <v>2000</v>
      </c>
      <c r="D14" s="3">
        <v>3296.9</v>
      </c>
    </row>
    <row r="15" spans="1:4" ht="25.5" customHeight="1">
      <c r="A15" s="84" t="s">
        <v>246</v>
      </c>
      <c r="B15" s="64" t="s">
        <v>8</v>
      </c>
      <c r="C15" s="86">
        <f>SUM(C16+C17)</f>
        <v>4863</v>
      </c>
      <c r="D15" s="86">
        <f>SUM(D16+D17)</f>
        <v>3124.4</v>
      </c>
    </row>
    <row r="16" spans="1:4" ht="25.5" customHeight="1">
      <c r="A16" s="36" t="s">
        <v>240</v>
      </c>
      <c r="B16" s="11" t="s">
        <v>8</v>
      </c>
      <c r="C16" s="38">
        <v>4862</v>
      </c>
      <c r="D16" s="3">
        <v>3124.4</v>
      </c>
    </row>
    <row r="17" spans="1:4" ht="38.25" customHeight="1">
      <c r="A17" s="36" t="s">
        <v>241</v>
      </c>
      <c r="B17" s="11" t="s">
        <v>242</v>
      </c>
      <c r="C17" s="38">
        <v>1</v>
      </c>
      <c r="D17" s="3">
        <v>0</v>
      </c>
    </row>
    <row r="18" spans="1:4" ht="27.75" customHeight="1">
      <c r="A18" s="84" t="s">
        <v>357</v>
      </c>
      <c r="B18" s="190" t="s">
        <v>359</v>
      </c>
      <c r="C18" s="86">
        <f>SUM(C19)</f>
        <v>149.8</v>
      </c>
      <c r="D18" s="86">
        <f>SUM(D19)</f>
        <v>261.7</v>
      </c>
    </row>
    <row r="19" spans="1:4" ht="41.25" customHeight="1">
      <c r="A19" s="36" t="s">
        <v>358</v>
      </c>
      <c r="B19" s="191" t="s">
        <v>403</v>
      </c>
      <c r="C19" s="38">
        <v>149.8</v>
      </c>
      <c r="D19" s="3">
        <v>261.7</v>
      </c>
    </row>
    <row r="20" spans="1:4" ht="15" customHeight="1">
      <c r="A20" s="83" t="s">
        <v>247</v>
      </c>
      <c r="B20" s="32" t="s">
        <v>9</v>
      </c>
      <c r="C20" s="40">
        <f>C21</f>
        <v>6732.9</v>
      </c>
      <c r="D20" s="40">
        <f>D21</f>
        <v>1006.5</v>
      </c>
    </row>
    <row r="21" spans="1:4" ht="15" customHeight="1">
      <c r="A21" s="84" t="s">
        <v>248</v>
      </c>
      <c r="B21" s="64" t="s">
        <v>20</v>
      </c>
      <c r="C21" s="86">
        <f>C22</f>
        <v>6732.9</v>
      </c>
      <c r="D21" s="86">
        <f>D22</f>
        <v>1006.5</v>
      </c>
    </row>
    <row r="22" spans="1:4" ht="64.5" customHeight="1">
      <c r="A22" s="36" t="s">
        <v>16</v>
      </c>
      <c r="B22" s="11" t="s">
        <v>404</v>
      </c>
      <c r="C22" s="38">
        <v>6732.9</v>
      </c>
      <c r="D22" s="3">
        <v>1006.5</v>
      </c>
    </row>
    <row r="23" spans="1:4" ht="40.5" customHeight="1">
      <c r="A23" s="84" t="s">
        <v>360</v>
      </c>
      <c r="B23" s="123" t="s">
        <v>363</v>
      </c>
      <c r="C23" s="86">
        <f>SUM(C24)</f>
        <v>10</v>
      </c>
      <c r="D23" s="86">
        <f>SUM(D24)</f>
        <v>0</v>
      </c>
    </row>
    <row r="24" spans="1:4" ht="19.5" customHeight="1">
      <c r="A24" s="36" t="s">
        <v>361</v>
      </c>
      <c r="B24" s="192" t="s">
        <v>364</v>
      </c>
      <c r="C24" s="38">
        <f>SUM(C25)</f>
        <v>10</v>
      </c>
      <c r="D24" s="38">
        <f>SUM(D25)</f>
        <v>0</v>
      </c>
    </row>
    <row r="25" spans="1:4" ht="27" customHeight="1">
      <c r="A25" s="36" t="s">
        <v>362</v>
      </c>
      <c r="B25" s="33" t="s">
        <v>17</v>
      </c>
      <c r="C25" s="38">
        <v>10</v>
      </c>
      <c r="D25" s="3">
        <v>0</v>
      </c>
    </row>
    <row r="26" spans="1:4" ht="26.25" customHeight="1">
      <c r="A26" s="87" t="s">
        <v>243</v>
      </c>
      <c r="B26" s="32" t="s">
        <v>57</v>
      </c>
      <c r="C26" s="51">
        <f aca="true" t="shared" si="0" ref="C26:D29">C27</f>
        <v>5025.9</v>
      </c>
      <c r="D26" s="51">
        <f t="shared" si="0"/>
        <v>2044.4</v>
      </c>
    </row>
    <row r="27" spans="1:4" ht="17.25" customHeight="1">
      <c r="A27" s="88" t="s">
        <v>305</v>
      </c>
      <c r="B27" s="64" t="s">
        <v>306</v>
      </c>
      <c r="C27" s="89">
        <f>C28</f>
        <v>5025.9</v>
      </c>
      <c r="D27" s="89">
        <f>D28</f>
        <v>2044.4</v>
      </c>
    </row>
    <row r="28" spans="1:4" ht="17.25" customHeight="1">
      <c r="A28" s="88" t="s">
        <v>365</v>
      </c>
      <c r="B28" s="64" t="s">
        <v>366</v>
      </c>
      <c r="C28" s="89">
        <f>SUM(C29)</f>
        <v>5025.9</v>
      </c>
      <c r="D28" s="89">
        <f>SUM(D29)</f>
        <v>2044.4</v>
      </c>
    </row>
    <row r="29" spans="1:4" ht="37.5" customHeight="1">
      <c r="A29" s="7" t="s">
        <v>298</v>
      </c>
      <c r="B29" s="11" t="s">
        <v>405</v>
      </c>
      <c r="C29" s="3">
        <f t="shared" si="0"/>
        <v>5025.9</v>
      </c>
      <c r="D29" s="3">
        <f t="shared" si="0"/>
        <v>2044.4</v>
      </c>
    </row>
    <row r="30" spans="1:4" ht="64.5" customHeight="1">
      <c r="A30" s="7" t="s">
        <v>300</v>
      </c>
      <c r="B30" s="11" t="s">
        <v>299</v>
      </c>
      <c r="C30" s="3">
        <v>5025.9</v>
      </c>
      <c r="D30" s="3">
        <v>2044.4</v>
      </c>
    </row>
    <row r="31" spans="1:4" ht="30" customHeight="1" hidden="1">
      <c r="A31" s="118" t="s">
        <v>310</v>
      </c>
      <c r="B31" s="32" t="s">
        <v>311</v>
      </c>
      <c r="C31" s="51">
        <f>SUM(C32)</f>
        <v>0</v>
      </c>
      <c r="D31" s="51">
        <f>SUM(D32)</f>
        <v>0</v>
      </c>
    </row>
    <row r="32" spans="1:4" ht="125.25" customHeight="1" hidden="1">
      <c r="A32" s="88" t="s">
        <v>312</v>
      </c>
      <c r="B32" s="64" t="s">
        <v>341</v>
      </c>
      <c r="C32" s="89">
        <f>SUM(C33)</f>
        <v>0</v>
      </c>
      <c r="D32" s="89">
        <f>SUM(D33)</f>
        <v>0</v>
      </c>
    </row>
    <row r="33" spans="1:4" ht="103.5" customHeight="1" hidden="1">
      <c r="A33" s="7" t="s">
        <v>313</v>
      </c>
      <c r="B33" s="11" t="s">
        <v>342</v>
      </c>
      <c r="C33" s="3">
        <v>0</v>
      </c>
      <c r="D33" s="3">
        <v>0</v>
      </c>
    </row>
    <row r="34" spans="1:4" ht="15.75" customHeight="1">
      <c r="A34" s="83" t="s">
        <v>18</v>
      </c>
      <c r="B34" s="32" t="s">
        <v>10</v>
      </c>
      <c r="C34" s="51">
        <f>C35+C37</f>
        <v>2627.6</v>
      </c>
      <c r="D34" s="51">
        <f>D35+D37</f>
        <v>3807.6000000000004</v>
      </c>
    </row>
    <row r="35" spans="1:4" ht="67.5" customHeight="1">
      <c r="A35" s="84" t="s">
        <v>249</v>
      </c>
      <c r="B35" s="64" t="s">
        <v>11</v>
      </c>
      <c r="C35" s="89">
        <f>SUM(C36)</f>
        <v>295.9</v>
      </c>
      <c r="D35" s="89">
        <f>SUM(D36)</f>
        <v>125</v>
      </c>
    </row>
    <row r="36" spans="1:4" ht="63" customHeight="1">
      <c r="A36" s="90" t="s">
        <v>56</v>
      </c>
      <c r="B36" s="37" t="s">
        <v>11</v>
      </c>
      <c r="C36" s="39">
        <v>295.9</v>
      </c>
      <c r="D36" s="39">
        <v>125</v>
      </c>
    </row>
    <row r="37" spans="1:4" ht="24.75" customHeight="1">
      <c r="A37" s="84" t="s">
        <v>39</v>
      </c>
      <c r="B37" s="64" t="s">
        <v>21</v>
      </c>
      <c r="C37" s="89">
        <f>C38</f>
        <v>2331.7</v>
      </c>
      <c r="D37" s="89">
        <f>D38</f>
        <v>3682.6000000000004</v>
      </c>
    </row>
    <row r="38" spans="1:4" ht="51.75" customHeight="1">
      <c r="A38" s="90" t="s">
        <v>19</v>
      </c>
      <c r="B38" s="37" t="s">
        <v>406</v>
      </c>
      <c r="C38" s="39">
        <f>SUM(C39+C40+C41+C42+C43)</f>
        <v>2331.7</v>
      </c>
      <c r="D38" s="39">
        <f>SUM(D39+D40+D41+D42+D43)</f>
        <v>3682.6000000000004</v>
      </c>
    </row>
    <row r="39" spans="1:4" ht="53.25" customHeight="1">
      <c r="A39" s="36" t="s">
        <v>250</v>
      </c>
      <c r="B39" s="37" t="s">
        <v>253</v>
      </c>
      <c r="C39" s="3">
        <v>1462</v>
      </c>
      <c r="D39" s="3">
        <v>2930</v>
      </c>
    </row>
    <row r="40" spans="1:4" ht="52.5" customHeight="1">
      <c r="A40" s="36" t="s">
        <v>251</v>
      </c>
      <c r="B40" s="37" t="s">
        <v>253</v>
      </c>
      <c r="C40" s="3">
        <v>650</v>
      </c>
      <c r="D40" s="3">
        <v>234</v>
      </c>
    </row>
    <row r="41" spans="1:4" ht="51.75" customHeight="1">
      <c r="A41" s="36" t="s">
        <v>734</v>
      </c>
      <c r="B41" s="37" t="s">
        <v>253</v>
      </c>
      <c r="C41" s="3">
        <v>0</v>
      </c>
      <c r="D41" s="3">
        <v>430</v>
      </c>
    </row>
    <row r="42" spans="1:4" ht="51.75" customHeight="1">
      <c r="A42" s="36" t="s">
        <v>252</v>
      </c>
      <c r="B42" s="37" t="s">
        <v>253</v>
      </c>
      <c r="C42" s="3">
        <v>209.7</v>
      </c>
      <c r="D42" s="3">
        <v>80.3</v>
      </c>
    </row>
    <row r="43" spans="1:4" ht="66.75" customHeight="1">
      <c r="A43" s="36" t="s">
        <v>367</v>
      </c>
      <c r="B43" s="191" t="s">
        <v>368</v>
      </c>
      <c r="C43" s="3">
        <v>10</v>
      </c>
      <c r="D43" s="3">
        <v>8.3</v>
      </c>
    </row>
    <row r="44" spans="1:4" ht="20.25" customHeight="1">
      <c r="A44" s="83" t="s">
        <v>369</v>
      </c>
      <c r="B44" s="32" t="s">
        <v>372</v>
      </c>
      <c r="C44" s="51">
        <f>C45</f>
        <v>20</v>
      </c>
      <c r="D44" s="51">
        <f>D45</f>
        <v>42</v>
      </c>
    </row>
    <row r="45" spans="1:4" ht="18.75" customHeight="1">
      <c r="A45" s="84" t="s">
        <v>370</v>
      </c>
      <c r="B45" s="190" t="s">
        <v>373</v>
      </c>
      <c r="C45" s="89">
        <f>SUM(C46)</f>
        <v>20</v>
      </c>
      <c r="D45" s="89">
        <f>SUM(D46)</f>
        <v>42</v>
      </c>
    </row>
    <row r="46" spans="1:4" ht="39.75" customHeight="1">
      <c r="A46" s="90" t="s">
        <v>371</v>
      </c>
      <c r="B46" s="191" t="s">
        <v>407</v>
      </c>
      <c r="C46" s="39">
        <v>20</v>
      </c>
      <c r="D46" s="39">
        <v>42</v>
      </c>
    </row>
    <row r="47" spans="1:4" ht="15" customHeight="1">
      <c r="A47" s="83" t="s">
        <v>255</v>
      </c>
      <c r="B47" s="32" t="s">
        <v>12</v>
      </c>
      <c r="C47" s="40">
        <f>C48</f>
        <v>33628.1</v>
      </c>
      <c r="D47" s="40">
        <f>D48</f>
        <v>24044.4</v>
      </c>
    </row>
    <row r="48" spans="1:4" ht="23.25" customHeight="1">
      <c r="A48" s="36" t="s">
        <v>254</v>
      </c>
      <c r="B48" s="11" t="s">
        <v>22</v>
      </c>
      <c r="C48" s="38">
        <f>C49+C52</f>
        <v>33628.1</v>
      </c>
      <c r="D48" s="38">
        <f>D49+D52</f>
        <v>24044.4</v>
      </c>
    </row>
    <row r="49" spans="1:4" ht="24.75" customHeight="1">
      <c r="A49" s="84" t="s">
        <v>256</v>
      </c>
      <c r="B49" s="64" t="s">
        <v>23</v>
      </c>
      <c r="C49" s="86">
        <f>C50</f>
        <v>19938.2</v>
      </c>
      <c r="D49" s="86">
        <f>D50</f>
        <v>14953.5</v>
      </c>
    </row>
    <row r="50" spans="1:4" ht="27" customHeight="1">
      <c r="A50" s="36" t="s">
        <v>307</v>
      </c>
      <c r="B50" s="11" t="s">
        <v>24</v>
      </c>
      <c r="C50" s="38">
        <f>C51</f>
        <v>19938.2</v>
      </c>
      <c r="D50" s="38">
        <f>D51</f>
        <v>14953.5</v>
      </c>
    </row>
    <row r="51" spans="1:4" ht="40.5" customHeight="1">
      <c r="A51" s="36" t="s">
        <v>308</v>
      </c>
      <c r="B51" s="11" t="s">
        <v>408</v>
      </c>
      <c r="C51" s="38">
        <v>19938.2</v>
      </c>
      <c r="D51" s="3">
        <v>14953.5</v>
      </c>
    </row>
    <row r="52" spans="1:4" ht="25.5" customHeight="1">
      <c r="A52" s="88" t="s">
        <v>257</v>
      </c>
      <c r="B52" s="64" t="s">
        <v>60</v>
      </c>
      <c r="C52" s="86">
        <f>C53+C56</f>
        <v>13689.9</v>
      </c>
      <c r="D52" s="86">
        <f>D53+D56</f>
        <v>9090.9</v>
      </c>
    </row>
    <row r="53" spans="1:4" ht="38.25" customHeight="1">
      <c r="A53" s="91" t="s">
        <v>258</v>
      </c>
      <c r="B53" s="65" t="s">
        <v>61</v>
      </c>
      <c r="C53" s="92">
        <f>C54+C55</f>
        <v>3472.6</v>
      </c>
      <c r="D53" s="92">
        <f>D54+D55</f>
        <v>2435</v>
      </c>
    </row>
    <row r="54" spans="1:4" ht="66.75" customHeight="1">
      <c r="A54" s="7" t="s">
        <v>260</v>
      </c>
      <c r="B54" s="11" t="s">
        <v>409</v>
      </c>
      <c r="C54" s="38">
        <v>3466.6</v>
      </c>
      <c r="D54" s="3">
        <v>2429</v>
      </c>
    </row>
    <row r="55" spans="1:4" ht="88.5" customHeight="1">
      <c r="A55" s="7" t="s">
        <v>259</v>
      </c>
      <c r="B55" s="11" t="s">
        <v>113</v>
      </c>
      <c r="C55" s="38">
        <v>6</v>
      </c>
      <c r="D55" s="3">
        <v>6</v>
      </c>
    </row>
    <row r="56" spans="1:4" ht="38.25" customHeight="1">
      <c r="A56" s="91" t="s">
        <v>262</v>
      </c>
      <c r="B56" s="65" t="s">
        <v>266</v>
      </c>
      <c r="C56" s="92">
        <f>C57</f>
        <v>10217.3</v>
      </c>
      <c r="D56" s="92">
        <f>D57</f>
        <v>6655.9</v>
      </c>
    </row>
    <row r="57" spans="1:4" ht="64.5" customHeight="1">
      <c r="A57" s="7" t="s">
        <v>263</v>
      </c>
      <c r="B57" s="11" t="s">
        <v>410</v>
      </c>
      <c r="C57" s="38">
        <f>C58+C59</f>
        <v>10217.3</v>
      </c>
      <c r="D57" s="38">
        <f>D58+D59</f>
        <v>6655.9</v>
      </c>
    </row>
    <row r="58" spans="1:4" ht="40.5" customHeight="1">
      <c r="A58" s="7" t="s">
        <v>264</v>
      </c>
      <c r="B58" s="11" t="s">
        <v>411</v>
      </c>
      <c r="C58" s="38">
        <v>7161.4</v>
      </c>
      <c r="D58" s="3">
        <v>4555.4</v>
      </c>
    </row>
    <row r="59" spans="1:4" ht="38.25" customHeight="1">
      <c r="A59" s="8" t="s">
        <v>265</v>
      </c>
      <c r="B59" s="11" t="s">
        <v>412</v>
      </c>
      <c r="C59" s="38">
        <v>3055.9</v>
      </c>
      <c r="D59" s="39">
        <v>2100.5</v>
      </c>
    </row>
    <row r="60" spans="1:4" ht="14.25" customHeight="1">
      <c r="A60" s="8"/>
      <c r="B60" s="32" t="s">
        <v>63</v>
      </c>
      <c r="C60" s="40">
        <f>C7+C47</f>
        <v>98847.70000000001</v>
      </c>
      <c r="D60" s="40">
        <f>D7+D47</f>
        <v>73208.9</v>
      </c>
    </row>
    <row r="61" spans="1:4" ht="15" customHeight="1">
      <c r="A61" s="289" t="s">
        <v>13</v>
      </c>
      <c r="B61" s="290"/>
      <c r="C61" s="290"/>
      <c r="D61" s="291"/>
    </row>
    <row r="62" spans="1:4" ht="25.5" customHeight="1">
      <c r="A62" s="120" t="s">
        <v>343</v>
      </c>
      <c r="B62" s="71" t="s">
        <v>64</v>
      </c>
      <c r="C62" s="72">
        <f>C63</f>
        <v>3211.5</v>
      </c>
      <c r="D62" s="72">
        <f>D63</f>
        <v>1918.3999999999999</v>
      </c>
    </row>
    <row r="63" spans="1:4" ht="15" customHeight="1">
      <c r="A63" s="121" t="s">
        <v>344</v>
      </c>
      <c r="B63" s="41" t="s">
        <v>40</v>
      </c>
      <c r="C63" s="42">
        <f>C64+C73+C89</f>
        <v>3211.5</v>
      </c>
      <c r="D63" s="42">
        <f>D64+D73+D89</f>
        <v>1918.3999999999999</v>
      </c>
    </row>
    <row r="64" spans="1:4" ht="39.75" customHeight="1">
      <c r="A64" s="121" t="s">
        <v>345</v>
      </c>
      <c r="B64" s="43" t="s">
        <v>215</v>
      </c>
      <c r="C64" s="48">
        <f>C65</f>
        <v>1233.7</v>
      </c>
      <c r="D64" s="48">
        <f>D65</f>
        <v>581.8</v>
      </c>
    </row>
    <row r="65" spans="1:4" ht="13.5" customHeight="1">
      <c r="A65" s="121" t="s">
        <v>564</v>
      </c>
      <c r="B65" s="5" t="s">
        <v>413</v>
      </c>
      <c r="C65" s="48">
        <f>C66+C70</f>
        <v>1233.7</v>
      </c>
      <c r="D65" s="48">
        <f>D66+D70</f>
        <v>581.8</v>
      </c>
    </row>
    <row r="66" spans="1:4" ht="70.5" customHeight="1">
      <c r="A66" s="122" t="s">
        <v>566</v>
      </c>
      <c r="B66" s="34" t="s">
        <v>567</v>
      </c>
      <c r="C66" s="85">
        <f>C67</f>
        <v>1203.7</v>
      </c>
      <c r="D66" s="85">
        <f>D67</f>
        <v>574.3</v>
      </c>
    </row>
    <row r="67" spans="1:4" ht="29.25" customHeight="1">
      <c r="A67" s="124" t="s">
        <v>565</v>
      </c>
      <c r="B67" s="125" t="s">
        <v>390</v>
      </c>
      <c r="C67" s="126">
        <f>C68+C69</f>
        <v>1203.7</v>
      </c>
      <c r="D67" s="126">
        <f>D68+D69</f>
        <v>574.3</v>
      </c>
    </row>
    <row r="68" spans="1:4" ht="27.75" customHeight="1">
      <c r="A68" s="119" t="s">
        <v>568</v>
      </c>
      <c r="B68" s="6" t="s">
        <v>570</v>
      </c>
      <c r="C68" s="35">
        <v>942.5</v>
      </c>
      <c r="D68" s="38">
        <v>440.5</v>
      </c>
    </row>
    <row r="69" spans="1:4" ht="41.25" customHeight="1">
      <c r="A69" s="119" t="s">
        <v>569</v>
      </c>
      <c r="B69" s="6" t="s">
        <v>571</v>
      </c>
      <c r="C69" s="35">
        <v>261.2</v>
      </c>
      <c r="D69" s="38">
        <v>133.8</v>
      </c>
    </row>
    <row r="70" spans="1:4" ht="27" customHeight="1">
      <c r="A70" s="122" t="s">
        <v>572</v>
      </c>
      <c r="B70" s="34" t="s">
        <v>575</v>
      </c>
      <c r="C70" s="85">
        <f>SUM(C71)</f>
        <v>30</v>
      </c>
      <c r="D70" s="85">
        <f>SUM(D71)</f>
        <v>7.5</v>
      </c>
    </row>
    <row r="71" spans="1:4" ht="27.75" customHeight="1">
      <c r="A71" s="124" t="s">
        <v>573</v>
      </c>
      <c r="B71" s="125" t="s">
        <v>382</v>
      </c>
      <c r="C71" s="126">
        <f>C72</f>
        <v>30</v>
      </c>
      <c r="D71" s="126">
        <f>D72</f>
        <v>7.5</v>
      </c>
    </row>
    <row r="72" spans="1:4" ht="28.5" customHeight="1">
      <c r="A72" s="119" t="s">
        <v>574</v>
      </c>
      <c r="B72" s="33" t="s">
        <v>608</v>
      </c>
      <c r="C72" s="35">
        <v>30</v>
      </c>
      <c r="D72" s="35">
        <v>7.5</v>
      </c>
    </row>
    <row r="73" spans="1:4" ht="51.75" customHeight="1">
      <c r="A73" s="121" t="s">
        <v>347</v>
      </c>
      <c r="B73" s="43" t="s">
        <v>455</v>
      </c>
      <c r="C73" s="48">
        <f>C74+C78</f>
        <v>1905.8</v>
      </c>
      <c r="D73" s="48">
        <f>D74+D78</f>
        <v>1282.6</v>
      </c>
    </row>
    <row r="74" spans="1:4" ht="81.75" customHeight="1">
      <c r="A74" s="121" t="s">
        <v>576</v>
      </c>
      <c r="B74" s="64" t="s">
        <v>414</v>
      </c>
      <c r="C74" s="48">
        <f aca="true" t="shared" si="1" ref="C74:D76">C75</f>
        <v>140.4</v>
      </c>
      <c r="D74" s="48">
        <f t="shared" si="1"/>
        <v>15.6</v>
      </c>
    </row>
    <row r="75" spans="1:4" ht="72.75" customHeight="1">
      <c r="A75" s="122" t="s">
        <v>577</v>
      </c>
      <c r="B75" s="34" t="s">
        <v>567</v>
      </c>
      <c r="C75" s="85">
        <f t="shared" si="1"/>
        <v>140.4</v>
      </c>
      <c r="D75" s="85">
        <f t="shared" si="1"/>
        <v>15.6</v>
      </c>
    </row>
    <row r="76" spans="1:4" ht="30" customHeight="1">
      <c r="A76" s="124" t="s">
        <v>578</v>
      </c>
      <c r="B76" s="125" t="s">
        <v>390</v>
      </c>
      <c r="C76" s="126">
        <f t="shared" si="1"/>
        <v>140.4</v>
      </c>
      <c r="D76" s="126">
        <f t="shared" si="1"/>
        <v>15.6</v>
      </c>
    </row>
    <row r="77" spans="1:4" ht="54.75" customHeight="1">
      <c r="A77" s="119" t="s">
        <v>579</v>
      </c>
      <c r="B77" s="6" t="s">
        <v>580</v>
      </c>
      <c r="C77" s="44">
        <v>140.4</v>
      </c>
      <c r="D77" s="44">
        <v>15.6</v>
      </c>
    </row>
    <row r="78" spans="1:4" ht="41.25" customHeight="1">
      <c r="A78" s="121" t="s">
        <v>581</v>
      </c>
      <c r="B78" s="64" t="s">
        <v>415</v>
      </c>
      <c r="C78" s="48">
        <f>C79+C83+C86</f>
        <v>1765.3999999999999</v>
      </c>
      <c r="D78" s="48">
        <f>D79+D83+D86</f>
        <v>1267</v>
      </c>
    </row>
    <row r="79" spans="1:4" ht="72.75" customHeight="1">
      <c r="A79" s="122" t="s">
        <v>582</v>
      </c>
      <c r="B79" s="34" t="s">
        <v>567</v>
      </c>
      <c r="C79" s="85">
        <f>C80</f>
        <v>1521.6</v>
      </c>
      <c r="D79" s="85">
        <f>D80</f>
        <v>1076.8</v>
      </c>
    </row>
    <row r="80" spans="1:4" ht="28.5" customHeight="1">
      <c r="A80" s="124" t="s">
        <v>583</v>
      </c>
      <c r="B80" s="125" t="s">
        <v>390</v>
      </c>
      <c r="C80" s="126">
        <f>C81+C82</f>
        <v>1521.6</v>
      </c>
      <c r="D80" s="126">
        <f>D81+D82</f>
        <v>1076.8</v>
      </c>
    </row>
    <row r="81" spans="1:4" ht="28.5" customHeight="1">
      <c r="A81" s="119" t="s">
        <v>584</v>
      </c>
      <c r="B81" s="6" t="s">
        <v>570</v>
      </c>
      <c r="C81" s="35">
        <v>1168.7</v>
      </c>
      <c r="D81" s="38">
        <v>861.1</v>
      </c>
    </row>
    <row r="82" spans="1:4" ht="42.75" customHeight="1">
      <c r="A82" s="119" t="s">
        <v>585</v>
      </c>
      <c r="B82" s="6" t="s">
        <v>571</v>
      </c>
      <c r="C82" s="35">
        <v>352.9</v>
      </c>
      <c r="D82" s="35">
        <v>215.7</v>
      </c>
    </row>
    <row r="83" spans="1:4" ht="30" customHeight="1">
      <c r="A83" s="122" t="s">
        <v>586</v>
      </c>
      <c r="B83" s="34" t="s">
        <v>575</v>
      </c>
      <c r="C83" s="85">
        <f>SUM(C84)</f>
        <v>241.2</v>
      </c>
      <c r="D83" s="85">
        <f>SUM(D84)</f>
        <v>190</v>
      </c>
    </row>
    <row r="84" spans="1:4" ht="28.5" customHeight="1">
      <c r="A84" s="124" t="s">
        <v>587</v>
      </c>
      <c r="B84" s="125" t="s">
        <v>382</v>
      </c>
      <c r="C84" s="126">
        <f>C85</f>
        <v>241.2</v>
      </c>
      <c r="D84" s="126">
        <f>D85</f>
        <v>190</v>
      </c>
    </row>
    <row r="85" spans="1:4" ht="29.25" customHeight="1">
      <c r="A85" s="119" t="s">
        <v>588</v>
      </c>
      <c r="B85" s="33" t="s">
        <v>608</v>
      </c>
      <c r="C85" s="35">
        <v>241.2</v>
      </c>
      <c r="D85" s="35">
        <v>190</v>
      </c>
    </row>
    <row r="86" spans="1:4" ht="15.75" customHeight="1">
      <c r="A86" s="122" t="s">
        <v>589</v>
      </c>
      <c r="B86" s="34" t="s">
        <v>592</v>
      </c>
      <c r="C86" s="127">
        <f>SUM(C87)</f>
        <v>2.6</v>
      </c>
      <c r="D86" s="127">
        <f>SUM(D87)</f>
        <v>0.2</v>
      </c>
    </row>
    <row r="87" spans="1:4" ht="14.25" customHeight="1">
      <c r="A87" s="124" t="s">
        <v>590</v>
      </c>
      <c r="B87" s="125" t="s">
        <v>348</v>
      </c>
      <c r="C87" s="128">
        <f>SUM(C88)</f>
        <v>2.6</v>
      </c>
      <c r="D87" s="128">
        <f>SUM(D88)</f>
        <v>0.2</v>
      </c>
    </row>
    <row r="88" spans="1:4" ht="27.75" customHeight="1">
      <c r="A88" s="119" t="s">
        <v>591</v>
      </c>
      <c r="B88" s="6" t="s">
        <v>593</v>
      </c>
      <c r="C88" s="44">
        <v>2.6</v>
      </c>
      <c r="D88" s="44">
        <v>0.2</v>
      </c>
    </row>
    <row r="89" spans="1:4" ht="18" customHeight="1">
      <c r="A89" s="121" t="s">
        <v>594</v>
      </c>
      <c r="B89" s="43" t="s">
        <v>34</v>
      </c>
      <c r="C89" s="48">
        <f>C90</f>
        <v>72</v>
      </c>
      <c r="D89" s="48">
        <f>D90</f>
        <v>54</v>
      </c>
    </row>
    <row r="90" spans="1:4" ht="56.25" customHeight="1">
      <c r="A90" s="121" t="s">
        <v>595</v>
      </c>
      <c r="B90" s="64" t="s">
        <v>419</v>
      </c>
      <c r="C90" s="48">
        <f aca="true" t="shared" si="2" ref="C90:D92">C91</f>
        <v>72</v>
      </c>
      <c r="D90" s="48">
        <f t="shared" si="2"/>
        <v>54</v>
      </c>
    </row>
    <row r="91" spans="1:4" ht="15.75" customHeight="1">
      <c r="A91" s="122" t="s">
        <v>596</v>
      </c>
      <c r="B91" s="34" t="s">
        <v>592</v>
      </c>
      <c r="C91" s="85">
        <f t="shared" si="2"/>
        <v>72</v>
      </c>
      <c r="D91" s="85">
        <f t="shared" si="2"/>
        <v>54</v>
      </c>
    </row>
    <row r="92" spans="1:4" ht="16.5" customHeight="1">
      <c r="A92" s="124" t="s">
        <v>597</v>
      </c>
      <c r="B92" s="125" t="s">
        <v>348</v>
      </c>
      <c r="C92" s="126">
        <f t="shared" si="2"/>
        <v>72</v>
      </c>
      <c r="D92" s="126">
        <f t="shared" si="2"/>
        <v>54</v>
      </c>
    </row>
    <row r="93" spans="1:4" ht="16.5" customHeight="1">
      <c r="A93" s="119" t="s">
        <v>598</v>
      </c>
      <c r="B93" s="6" t="s">
        <v>599</v>
      </c>
      <c r="C93" s="44">
        <v>72</v>
      </c>
      <c r="D93" s="44">
        <v>54</v>
      </c>
    </row>
    <row r="94" spans="1:4" ht="19.5" customHeight="1" hidden="1">
      <c r="A94" s="120" t="s">
        <v>374</v>
      </c>
      <c r="B94" s="71" t="s">
        <v>375</v>
      </c>
      <c r="C94" s="72">
        <f>C95</f>
        <v>0</v>
      </c>
      <c r="D94" s="72">
        <f>D95</f>
        <v>0</v>
      </c>
    </row>
    <row r="95" spans="1:4" ht="14.25" customHeight="1" hidden="1">
      <c r="A95" s="121" t="s">
        <v>376</v>
      </c>
      <c r="B95" s="41" t="s">
        <v>40</v>
      </c>
      <c r="C95" s="45">
        <f>SUM(C96)</f>
        <v>0</v>
      </c>
      <c r="D95" s="45">
        <f>SUM(D96)</f>
        <v>0</v>
      </c>
    </row>
    <row r="96" spans="1:4" ht="19.5" customHeight="1" hidden="1">
      <c r="A96" s="121" t="s">
        <v>377</v>
      </c>
      <c r="B96" s="123" t="s">
        <v>378</v>
      </c>
      <c r="C96" s="45">
        <f>SUM(C97)</f>
        <v>0</v>
      </c>
      <c r="D96" s="45">
        <f>SUM(D97)</f>
        <v>0</v>
      </c>
    </row>
    <row r="97" spans="1:4" ht="15.75" customHeight="1" hidden="1">
      <c r="A97" s="121" t="s">
        <v>379</v>
      </c>
      <c r="B97" s="123" t="s">
        <v>380</v>
      </c>
      <c r="C97" s="45">
        <f>SUM(C101)+C98</f>
        <v>0</v>
      </c>
      <c r="D97" s="45">
        <f>SUM(D101)+D98</f>
        <v>0</v>
      </c>
    </row>
    <row r="98" spans="1:4" ht="27.75" customHeight="1" hidden="1">
      <c r="A98" s="122" t="s">
        <v>400</v>
      </c>
      <c r="B98" s="34" t="s">
        <v>390</v>
      </c>
      <c r="C98" s="127">
        <f>SUM(C99)</f>
        <v>0</v>
      </c>
      <c r="D98" s="127">
        <f>SUM(D99)</f>
        <v>0</v>
      </c>
    </row>
    <row r="99" spans="1:4" ht="17.25" customHeight="1" hidden="1">
      <c r="A99" s="124" t="s">
        <v>401</v>
      </c>
      <c r="B99" s="125" t="s">
        <v>30</v>
      </c>
      <c r="C99" s="128">
        <f>SUM(C100)</f>
        <v>0</v>
      </c>
      <c r="D99" s="128">
        <f>SUM(D100)</f>
        <v>0</v>
      </c>
    </row>
    <row r="100" spans="1:4" ht="14.25" customHeight="1" hidden="1">
      <c r="A100" s="119" t="s">
        <v>401</v>
      </c>
      <c r="B100" s="6" t="s">
        <v>30</v>
      </c>
      <c r="C100" s="44">
        <v>0</v>
      </c>
      <c r="D100" s="44">
        <v>0</v>
      </c>
    </row>
    <row r="101" spans="1:4" ht="27.75" customHeight="1" hidden="1">
      <c r="A101" s="122" t="s">
        <v>381</v>
      </c>
      <c r="B101" s="34" t="s">
        <v>382</v>
      </c>
      <c r="C101" s="127">
        <f>SUM(C102)</f>
        <v>0</v>
      </c>
      <c r="D101" s="127">
        <f>SUM(D102)</f>
        <v>0</v>
      </c>
    </row>
    <row r="102" spans="1:4" ht="17.25" customHeight="1" hidden="1">
      <c r="A102" s="124" t="s">
        <v>402</v>
      </c>
      <c r="B102" s="125" t="s">
        <v>30</v>
      </c>
      <c r="C102" s="128">
        <f>SUM(C103)</f>
        <v>0</v>
      </c>
      <c r="D102" s="128">
        <f>SUM(D103)</f>
        <v>0</v>
      </c>
    </row>
    <row r="103" spans="1:4" ht="14.25" customHeight="1" hidden="1">
      <c r="A103" s="119" t="s">
        <v>402</v>
      </c>
      <c r="B103" s="6" t="s">
        <v>30</v>
      </c>
      <c r="C103" s="44">
        <v>0</v>
      </c>
      <c r="D103" s="44">
        <v>0</v>
      </c>
    </row>
    <row r="104" spans="1:4" ht="27.75" customHeight="1">
      <c r="A104" s="120" t="s">
        <v>350</v>
      </c>
      <c r="B104" s="74" t="s">
        <v>65</v>
      </c>
      <c r="C104" s="73">
        <f>C105+C171+C181+C187+C215+C221+C247+C232+C253</f>
        <v>90514.7</v>
      </c>
      <c r="D104" s="73">
        <f>D105+D171+D181+D187+D215+D221+D247+D232+D253</f>
        <v>40278.799999999996</v>
      </c>
    </row>
    <row r="105" spans="1:4" ht="14.25" customHeight="1">
      <c r="A105" s="121" t="s">
        <v>351</v>
      </c>
      <c r="B105" s="41" t="s">
        <v>40</v>
      </c>
      <c r="C105" s="45">
        <f>C106+C138+C142</f>
        <v>18175.199999999997</v>
      </c>
      <c r="D105" s="45">
        <f>D106+D138+D142</f>
        <v>11852.999999999998</v>
      </c>
    </row>
    <row r="106" spans="1:4" ht="52.5" customHeight="1">
      <c r="A106" s="121" t="s">
        <v>352</v>
      </c>
      <c r="B106" s="43" t="s">
        <v>459</v>
      </c>
      <c r="C106" s="4">
        <f>C107+C115+C126+C130</f>
        <v>15542.699999999999</v>
      </c>
      <c r="D106" s="4">
        <f>D107+D115+D126+D130</f>
        <v>10610.599999999999</v>
      </c>
    </row>
    <row r="107" spans="1:4" ht="56.25" customHeight="1">
      <c r="A107" s="121" t="s">
        <v>600</v>
      </c>
      <c r="B107" s="34" t="s">
        <v>416</v>
      </c>
      <c r="C107" s="48">
        <f>C108+C112</f>
        <v>1222.4</v>
      </c>
      <c r="D107" s="48">
        <f>D108+D112</f>
        <v>898.3</v>
      </c>
    </row>
    <row r="108" spans="1:4" ht="71.25" customHeight="1">
      <c r="A108" s="122" t="s">
        <v>601</v>
      </c>
      <c r="B108" s="34" t="s">
        <v>567</v>
      </c>
      <c r="C108" s="85">
        <f>C109</f>
        <v>1203.7</v>
      </c>
      <c r="D108" s="85">
        <f>D109</f>
        <v>882.9</v>
      </c>
    </row>
    <row r="109" spans="1:4" ht="27" customHeight="1">
      <c r="A109" s="124" t="s">
        <v>602</v>
      </c>
      <c r="B109" s="125" t="s">
        <v>390</v>
      </c>
      <c r="C109" s="126">
        <f>C110+C111</f>
        <v>1203.7</v>
      </c>
      <c r="D109" s="126">
        <f>D110+D111</f>
        <v>882.9</v>
      </c>
    </row>
    <row r="110" spans="1:4" ht="26.25" customHeight="1">
      <c r="A110" s="119" t="s">
        <v>603</v>
      </c>
      <c r="B110" s="6" t="s">
        <v>570</v>
      </c>
      <c r="C110" s="35">
        <v>942.5</v>
      </c>
      <c r="D110" s="38">
        <v>693.8</v>
      </c>
    </row>
    <row r="111" spans="1:4" ht="42.75" customHeight="1">
      <c r="A111" s="119" t="s">
        <v>604</v>
      </c>
      <c r="B111" s="6" t="s">
        <v>571</v>
      </c>
      <c r="C111" s="35">
        <v>261.2</v>
      </c>
      <c r="D111" s="38">
        <v>189.1</v>
      </c>
    </row>
    <row r="112" spans="1:4" ht="30.75" customHeight="1">
      <c r="A112" s="122" t="s">
        <v>605</v>
      </c>
      <c r="B112" s="34" t="s">
        <v>575</v>
      </c>
      <c r="C112" s="85">
        <f>SUM(C113)</f>
        <v>18.7</v>
      </c>
      <c r="D112" s="85">
        <f>SUM(D113)</f>
        <v>15.4</v>
      </c>
    </row>
    <row r="113" spans="1:4" ht="29.25" customHeight="1">
      <c r="A113" s="124" t="s">
        <v>606</v>
      </c>
      <c r="B113" s="125" t="s">
        <v>382</v>
      </c>
      <c r="C113" s="126">
        <f>C114</f>
        <v>18.7</v>
      </c>
      <c r="D113" s="126">
        <f>D114</f>
        <v>15.4</v>
      </c>
    </row>
    <row r="114" spans="1:4" ht="30" customHeight="1">
      <c r="A114" s="119" t="s">
        <v>607</v>
      </c>
      <c r="B114" s="33" t="s">
        <v>608</v>
      </c>
      <c r="C114" s="35">
        <v>18.7</v>
      </c>
      <c r="D114" s="35">
        <v>15.4</v>
      </c>
    </row>
    <row r="115" spans="1:4" ht="42" customHeight="1">
      <c r="A115" s="121" t="s">
        <v>609</v>
      </c>
      <c r="B115" s="64" t="s">
        <v>417</v>
      </c>
      <c r="C115" s="48">
        <f>C116+C120+C124</f>
        <v>10847.699999999999</v>
      </c>
      <c r="D115" s="48">
        <f>D116+D120+D124</f>
        <v>7325.5</v>
      </c>
    </row>
    <row r="116" spans="1:4" ht="71.25" customHeight="1">
      <c r="A116" s="122" t="s">
        <v>610</v>
      </c>
      <c r="B116" s="34" t="s">
        <v>567</v>
      </c>
      <c r="C116" s="85">
        <f>C117</f>
        <v>8929.599999999999</v>
      </c>
      <c r="D116" s="85">
        <f>D117</f>
        <v>6252.5</v>
      </c>
    </row>
    <row r="117" spans="1:4" ht="27.75" customHeight="1">
      <c r="A117" s="124" t="s">
        <v>611</v>
      </c>
      <c r="B117" s="125" t="s">
        <v>390</v>
      </c>
      <c r="C117" s="126">
        <f>C118+C119</f>
        <v>8929.599999999999</v>
      </c>
      <c r="D117" s="126">
        <f>D118+D119</f>
        <v>6252.5</v>
      </c>
    </row>
    <row r="118" spans="1:4" ht="25.5" customHeight="1">
      <c r="A118" s="119" t="s">
        <v>612</v>
      </c>
      <c r="B118" s="6" t="s">
        <v>570</v>
      </c>
      <c r="C118" s="35">
        <v>6861.4</v>
      </c>
      <c r="D118" s="35">
        <v>4942</v>
      </c>
    </row>
    <row r="119" spans="1:4" ht="42.75" customHeight="1">
      <c r="A119" s="119" t="s">
        <v>613</v>
      </c>
      <c r="B119" s="6" t="s">
        <v>571</v>
      </c>
      <c r="C119" s="35">
        <v>2068.2</v>
      </c>
      <c r="D119" s="35">
        <v>1310.5</v>
      </c>
    </row>
    <row r="120" spans="1:4" ht="25.5" customHeight="1">
      <c r="A120" s="122" t="s">
        <v>614</v>
      </c>
      <c r="B120" s="34" t="s">
        <v>575</v>
      </c>
      <c r="C120" s="85">
        <f>SUM(C121)</f>
        <v>1896.1</v>
      </c>
      <c r="D120" s="85">
        <f>SUM(D121)</f>
        <v>1067.1</v>
      </c>
    </row>
    <row r="121" spans="1:4" ht="30" customHeight="1">
      <c r="A121" s="124" t="s">
        <v>615</v>
      </c>
      <c r="B121" s="125" t="s">
        <v>382</v>
      </c>
      <c r="C121" s="126">
        <f>C122</f>
        <v>1896.1</v>
      </c>
      <c r="D121" s="126">
        <f>D122</f>
        <v>1067.1</v>
      </c>
    </row>
    <row r="122" spans="1:4" ht="28.5" customHeight="1">
      <c r="A122" s="119" t="s">
        <v>616</v>
      </c>
      <c r="B122" s="33" t="s">
        <v>608</v>
      </c>
      <c r="C122" s="35">
        <v>1896.1</v>
      </c>
      <c r="D122" s="38">
        <v>1067.1</v>
      </c>
    </row>
    <row r="123" spans="1:4" ht="15.75" customHeight="1">
      <c r="A123" s="122" t="s">
        <v>617</v>
      </c>
      <c r="B123" s="34" t="s">
        <v>592</v>
      </c>
      <c r="C123" s="85">
        <f>C124</f>
        <v>22</v>
      </c>
      <c r="D123" s="85">
        <f>D124</f>
        <v>5.9</v>
      </c>
    </row>
    <row r="124" spans="1:4" ht="17.25" customHeight="1">
      <c r="A124" s="122" t="s">
        <v>618</v>
      </c>
      <c r="B124" s="125" t="s">
        <v>348</v>
      </c>
      <c r="C124" s="85">
        <f>SUM(C125)</f>
        <v>22</v>
      </c>
      <c r="D124" s="85">
        <f>SUM(D125)</f>
        <v>5.9</v>
      </c>
    </row>
    <row r="125" spans="1:4" ht="27.75" customHeight="1">
      <c r="A125" s="124" t="s">
        <v>619</v>
      </c>
      <c r="B125" s="6" t="s">
        <v>593</v>
      </c>
      <c r="C125" s="126">
        <v>22</v>
      </c>
      <c r="D125" s="92">
        <v>5.9</v>
      </c>
    </row>
    <row r="126" spans="1:4" ht="54" customHeight="1">
      <c r="A126" s="121" t="s">
        <v>621</v>
      </c>
      <c r="B126" s="64" t="s">
        <v>620</v>
      </c>
      <c r="C126" s="48">
        <f>C127</f>
        <v>6</v>
      </c>
      <c r="D126" s="48">
        <f>D127</f>
        <v>6</v>
      </c>
    </row>
    <row r="127" spans="1:4" ht="27" customHeight="1">
      <c r="A127" s="122" t="s">
        <v>622</v>
      </c>
      <c r="B127" s="34" t="s">
        <v>575</v>
      </c>
      <c r="C127" s="85">
        <f>SUM(C128)</f>
        <v>6</v>
      </c>
      <c r="D127" s="85">
        <f>SUM(D128)</f>
        <v>6</v>
      </c>
    </row>
    <row r="128" spans="1:4" ht="29.25" customHeight="1">
      <c r="A128" s="124" t="s">
        <v>623</v>
      </c>
      <c r="B128" s="125" t="s">
        <v>382</v>
      </c>
      <c r="C128" s="126">
        <f>SUM(C129)</f>
        <v>6</v>
      </c>
      <c r="D128" s="126">
        <f>SUM(D129)</f>
        <v>6</v>
      </c>
    </row>
    <row r="129" spans="1:4" ht="27.75" customHeight="1">
      <c r="A129" s="119" t="s">
        <v>624</v>
      </c>
      <c r="B129" s="33" t="s">
        <v>608</v>
      </c>
      <c r="C129" s="46">
        <v>6</v>
      </c>
      <c r="D129" s="46">
        <v>6</v>
      </c>
    </row>
    <row r="130" spans="1:4" ht="54">
      <c r="A130" s="121" t="s">
        <v>625</v>
      </c>
      <c r="B130" s="64" t="s">
        <v>633</v>
      </c>
      <c r="C130" s="51">
        <f>C131+C135</f>
        <v>3466.6</v>
      </c>
      <c r="D130" s="51">
        <f>D131+D135</f>
        <v>2380.7999999999997</v>
      </c>
    </row>
    <row r="131" spans="1:4" ht="67.5">
      <c r="A131" s="121" t="s">
        <v>626</v>
      </c>
      <c r="B131" s="34" t="s">
        <v>567</v>
      </c>
      <c r="C131" s="51">
        <f>C132</f>
        <v>3190.6</v>
      </c>
      <c r="D131" s="51">
        <f>D132</f>
        <v>2275.2</v>
      </c>
    </row>
    <row r="132" spans="1:4" ht="25.5">
      <c r="A132" s="124" t="s">
        <v>627</v>
      </c>
      <c r="B132" s="125" t="s">
        <v>390</v>
      </c>
      <c r="C132" s="131">
        <f>C133+C134</f>
        <v>3190.6</v>
      </c>
      <c r="D132" s="131">
        <f>D133+D134</f>
        <v>2275.2</v>
      </c>
    </row>
    <row r="133" spans="1:4" ht="25.5">
      <c r="A133" s="119" t="s">
        <v>628</v>
      </c>
      <c r="B133" s="6" t="s">
        <v>570</v>
      </c>
      <c r="C133" s="39">
        <v>2450.5</v>
      </c>
      <c r="D133" s="39">
        <v>1749.8</v>
      </c>
    </row>
    <row r="134" spans="1:4" ht="45.75" customHeight="1">
      <c r="A134" s="119" t="s">
        <v>629</v>
      </c>
      <c r="B134" s="6" t="s">
        <v>571</v>
      </c>
      <c r="C134" s="39">
        <v>740.1</v>
      </c>
      <c r="D134" s="12">
        <v>525.4</v>
      </c>
    </row>
    <row r="135" spans="1:4" ht="28.5" customHeight="1">
      <c r="A135" s="121" t="s">
        <v>630</v>
      </c>
      <c r="B135" s="34" t="s">
        <v>575</v>
      </c>
      <c r="C135" s="48">
        <f>C136</f>
        <v>276</v>
      </c>
      <c r="D135" s="48">
        <f>D136</f>
        <v>105.6</v>
      </c>
    </row>
    <row r="136" spans="1:4" ht="28.5" customHeight="1">
      <c r="A136" s="124" t="s">
        <v>631</v>
      </c>
      <c r="B136" s="125" t="s">
        <v>382</v>
      </c>
      <c r="C136" s="131">
        <f>SUM(C137)</f>
        <v>276</v>
      </c>
      <c r="D136" s="131">
        <f>SUM(D137)</f>
        <v>105.6</v>
      </c>
    </row>
    <row r="137" spans="1:4" ht="25.5">
      <c r="A137" s="119" t="s">
        <v>632</v>
      </c>
      <c r="B137" s="33" t="s">
        <v>608</v>
      </c>
      <c r="C137" s="39">
        <v>276</v>
      </c>
      <c r="D137" s="12">
        <v>105.6</v>
      </c>
    </row>
    <row r="138" spans="1:4" ht="14.25" customHeight="1">
      <c r="A138" s="121" t="s">
        <v>383</v>
      </c>
      <c r="B138" s="129" t="s">
        <v>384</v>
      </c>
      <c r="C138" s="48">
        <f aca="true" t="shared" si="3" ref="C138:D140">SUM(C139)</f>
        <v>100</v>
      </c>
      <c r="D138" s="48">
        <f t="shared" si="3"/>
        <v>0</v>
      </c>
    </row>
    <row r="139" spans="1:4" ht="30.75" customHeight="1">
      <c r="A139" s="121" t="s">
        <v>634</v>
      </c>
      <c r="B139" s="47" t="s">
        <v>418</v>
      </c>
      <c r="C139" s="48">
        <f t="shared" si="3"/>
        <v>100</v>
      </c>
      <c r="D139" s="48">
        <f t="shared" si="3"/>
        <v>0</v>
      </c>
    </row>
    <row r="140" spans="1:4" ht="19.5" customHeight="1">
      <c r="A140" s="122" t="s">
        <v>635</v>
      </c>
      <c r="B140" s="34" t="s">
        <v>592</v>
      </c>
      <c r="C140" s="85">
        <f t="shared" si="3"/>
        <v>100</v>
      </c>
      <c r="D140" s="85">
        <f t="shared" si="3"/>
        <v>0</v>
      </c>
    </row>
    <row r="141" spans="1:4" ht="13.5" customHeight="1">
      <c r="A141" s="119" t="s">
        <v>636</v>
      </c>
      <c r="B141" s="37" t="s">
        <v>385</v>
      </c>
      <c r="C141" s="46">
        <v>100</v>
      </c>
      <c r="D141" s="46">
        <v>0</v>
      </c>
    </row>
    <row r="142" spans="1:4" ht="14.25" customHeight="1">
      <c r="A142" s="121" t="s">
        <v>353</v>
      </c>
      <c r="B142" s="129" t="s">
        <v>34</v>
      </c>
      <c r="C142" s="48">
        <f>C143+C151+C155+C147+C159+C163+C167</f>
        <v>2532.5</v>
      </c>
      <c r="D142" s="48">
        <f>D143+D151+D155+D147+D159+D163+D167</f>
        <v>1242.4</v>
      </c>
    </row>
    <row r="143" spans="1:4" ht="42" customHeight="1">
      <c r="A143" s="121" t="s">
        <v>637</v>
      </c>
      <c r="B143" s="47" t="s">
        <v>66</v>
      </c>
      <c r="C143" s="48">
        <f aca="true" t="shared" si="4" ref="C143:D145">C144</f>
        <v>40</v>
      </c>
      <c r="D143" s="48">
        <f t="shared" si="4"/>
        <v>0</v>
      </c>
    </row>
    <row r="144" spans="1:4" ht="27" customHeight="1">
      <c r="A144" s="122" t="s">
        <v>638</v>
      </c>
      <c r="B144" s="34" t="s">
        <v>575</v>
      </c>
      <c r="C144" s="85">
        <f t="shared" si="4"/>
        <v>40</v>
      </c>
      <c r="D144" s="85">
        <f t="shared" si="4"/>
        <v>0</v>
      </c>
    </row>
    <row r="145" spans="1:4" ht="29.25" customHeight="1">
      <c r="A145" s="124" t="s">
        <v>639</v>
      </c>
      <c r="B145" s="125" t="s">
        <v>382</v>
      </c>
      <c r="C145" s="130">
        <f t="shared" si="4"/>
        <v>40</v>
      </c>
      <c r="D145" s="130">
        <f t="shared" si="4"/>
        <v>0</v>
      </c>
    </row>
    <row r="146" spans="1:4" ht="27.75" customHeight="1">
      <c r="A146" s="119" t="s">
        <v>640</v>
      </c>
      <c r="B146" s="33" t="s">
        <v>608</v>
      </c>
      <c r="C146" s="46">
        <v>40</v>
      </c>
      <c r="D146" s="12">
        <v>0</v>
      </c>
    </row>
    <row r="147" spans="1:4" ht="26.25" customHeight="1">
      <c r="A147" s="121" t="s">
        <v>641</v>
      </c>
      <c r="B147" s="34" t="s">
        <v>115</v>
      </c>
      <c r="C147" s="48">
        <f aca="true" t="shared" si="5" ref="C147:D149">SUM(C148)</f>
        <v>313</v>
      </c>
      <c r="D147" s="48">
        <f t="shared" si="5"/>
        <v>1.7</v>
      </c>
    </row>
    <row r="148" spans="1:4" ht="28.5" customHeight="1">
      <c r="A148" s="121" t="s">
        <v>642</v>
      </c>
      <c r="B148" s="34" t="s">
        <v>575</v>
      </c>
      <c r="C148" s="48">
        <f t="shared" si="5"/>
        <v>313</v>
      </c>
      <c r="D148" s="48">
        <f t="shared" si="5"/>
        <v>1.7</v>
      </c>
    </row>
    <row r="149" spans="1:4" ht="30" customHeight="1">
      <c r="A149" s="124" t="s">
        <v>643</v>
      </c>
      <c r="B149" s="125" t="s">
        <v>382</v>
      </c>
      <c r="C149" s="126">
        <f t="shared" si="5"/>
        <v>313</v>
      </c>
      <c r="D149" s="126">
        <f t="shared" si="5"/>
        <v>1.7</v>
      </c>
    </row>
    <row r="150" spans="1:4" ht="28.5" customHeight="1">
      <c r="A150" s="119" t="s">
        <v>644</v>
      </c>
      <c r="B150" s="33" t="s">
        <v>608</v>
      </c>
      <c r="C150" s="35">
        <v>313</v>
      </c>
      <c r="D150" s="38">
        <v>1.7</v>
      </c>
    </row>
    <row r="151" spans="1:4" ht="27.75" customHeight="1">
      <c r="A151" s="121" t="s">
        <v>645</v>
      </c>
      <c r="B151" s="47" t="s">
        <v>420</v>
      </c>
      <c r="C151" s="48">
        <f aca="true" t="shared" si="6" ref="C151:D153">C152</f>
        <v>874.5</v>
      </c>
      <c r="D151" s="48">
        <f t="shared" si="6"/>
        <v>778</v>
      </c>
    </row>
    <row r="152" spans="1:4" ht="27" customHeight="1">
      <c r="A152" s="122" t="s">
        <v>646</v>
      </c>
      <c r="B152" s="34" t="s">
        <v>575</v>
      </c>
      <c r="C152" s="85">
        <f t="shared" si="6"/>
        <v>874.5</v>
      </c>
      <c r="D152" s="85">
        <f t="shared" si="6"/>
        <v>778</v>
      </c>
    </row>
    <row r="153" spans="1:4" ht="29.25" customHeight="1">
      <c r="A153" s="124" t="s">
        <v>647</v>
      </c>
      <c r="B153" s="125" t="s">
        <v>382</v>
      </c>
      <c r="C153" s="130">
        <f t="shared" si="6"/>
        <v>874.5</v>
      </c>
      <c r="D153" s="130">
        <f t="shared" si="6"/>
        <v>778</v>
      </c>
    </row>
    <row r="154" spans="1:4" ht="27.75" customHeight="1">
      <c r="A154" s="119" t="s">
        <v>648</v>
      </c>
      <c r="B154" s="33" t="s">
        <v>608</v>
      </c>
      <c r="C154" s="46">
        <v>874.5</v>
      </c>
      <c r="D154" s="12">
        <v>778</v>
      </c>
    </row>
    <row r="155" spans="1:4" ht="41.25" customHeight="1">
      <c r="A155" s="121" t="s">
        <v>649</v>
      </c>
      <c r="B155" s="34" t="s">
        <v>421</v>
      </c>
      <c r="C155" s="48">
        <f aca="true" t="shared" si="7" ref="C155:D157">SUM(C156)</f>
        <v>615</v>
      </c>
      <c r="D155" s="48">
        <f t="shared" si="7"/>
        <v>150</v>
      </c>
    </row>
    <row r="156" spans="1:4" ht="27.75" customHeight="1">
      <c r="A156" s="121" t="s">
        <v>650</v>
      </c>
      <c r="B156" s="34" t="s">
        <v>575</v>
      </c>
      <c r="C156" s="48">
        <f>SUM(C157)</f>
        <v>615</v>
      </c>
      <c r="D156" s="48">
        <f>SUM(D157)</f>
        <v>150</v>
      </c>
    </row>
    <row r="157" spans="1:4" ht="27" customHeight="1">
      <c r="A157" s="124" t="s">
        <v>651</v>
      </c>
      <c r="B157" s="125" t="s">
        <v>382</v>
      </c>
      <c r="C157" s="126">
        <f t="shared" si="7"/>
        <v>615</v>
      </c>
      <c r="D157" s="126">
        <f t="shared" si="7"/>
        <v>150</v>
      </c>
    </row>
    <row r="158" spans="1:4" ht="27" customHeight="1">
      <c r="A158" s="119" t="s">
        <v>652</v>
      </c>
      <c r="B158" s="33" t="s">
        <v>608</v>
      </c>
      <c r="C158" s="35">
        <v>615</v>
      </c>
      <c r="D158" s="38">
        <v>150</v>
      </c>
    </row>
    <row r="159" spans="1:4" ht="53.25" customHeight="1">
      <c r="A159" s="121" t="s">
        <v>653</v>
      </c>
      <c r="B159" s="34" t="s">
        <v>422</v>
      </c>
      <c r="C159" s="48">
        <f aca="true" t="shared" si="8" ref="C159:D161">SUM(C160)</f>
        <v>155</v>
      </c>
      <c r="D159" s="48">
        <f t="shared" si="8"/>
        <v>36.7</v>
      </c>
    </row>
    <row r="160" spans="1:4" ht="27.75" customHeight="1">
      <c r="A160" s="121" t="s">
        <v>654</v>
      </c>
      <c r="B160" s="34" t="s">
        <v>575</v>
      </c>
      <c r="C160" s="48">
        <f>SUM(C161)</f>
        <v>155</v>
      </c>
      <c r="D160" s="48">
        <f>SUM(D161)</f>
        <v>36.7</v>
      </c>
    </row>
    <row r="161" spans="1:4" ht="27.75" customHeight="1">
      <c r="A161" s="124" t="s">
        <v>655</v>
      </c>
      <c r="B161" s="125" t="s">
        <v>382</v>
      </c>
      <c r="C161" s="126">
        <f t="shared" si="8"/>
        <v>155</v>
      </c>
      <c r="D161" s="126">
        <f t="shared" si="8"/>
        <v>36.7</v>
      </c>
    </row>
    <row r="162" spans="1:4" ht="27.75" customHeight="1">
      <c r="A162" s="119" t="s">
        <v>656</v>
      </c>
      <c r="B162" s="33" t="s">
        <v>608</v>
      </c>
      <c r="C162" s="35">
        <v>155</v>
      </c>
      <c r="D162" s="38">
        <v>36.7</v>
      </c>
    </row>
    <row r="163" spans="1:4" ht="51.75" customHeight="1">
      <c r="A163" s="121" t="s">
        <v>657</v>
      </c>
      <c r="B163" s="34" t="s">
        <v>423</v>
      </c>
      <c r="C163" s="48">
        <f aca="true" t="shared" si="9" ref="C163:D165">SUM(C164)</f>
        <v>310</v>
      </c>
      <c r="D163" s="48">
        <f t="shared" si="9"/>
        <v>178.7</v>
      </c>
    </row>
    <row r="164" spans="1:4" ht="27.75" customHeight="1">
      <c r="A164" s="121" t="s">
        <v>658</v>
      </c>
      <c r="B164" s="34" t="s">
        <v>575</v>
      </c>
      <c r="C164" s="48">
        <f>SUM(C165)</f>
        <v>310</v>
      </c>
      <c r="D164" s="48">
        <f>SUM(D165)</f>
        <v>178.7</v>
      </c>
    </row>
    <row r="165" spans="1:4" ht="27.75" customHeight="1">
      <c r="A165" s="124" t="s">
        <v>659</v>
      </c>
      <c r="B165" s="125" t="s">
        <v>382</v>
      </c>
      <c r="C165" s="126">
        <f t="shared" si="9"/>
        <v>310</v>
      </c>
      <c r="D165" s="126">
        <f t="shared" si="9"/>
        <v>178.7</v>
      </c>
    </row>
    <row r="166" spans="1:4" ht="27.75" customHeight="1">
      <c r="A166" s="119" t="s">
        <v>660</v>
      </c>
      <c r="B166" s="33" t="s">
        <v>608</v>
      </c>
      <c r="C166" s="35">
        <v>310</v>
      </c>
      <c r="D166" s="38">
        <v>178.7</v>
      </c>
    </row>
    <row r="167" spans="1:4" ht="67.5" customHeight="1">
      <c r="A167" s="121" t="s">
        <v>661</v>
      </c>
      <c r="B167" s="34" t="s">
        <v>424</v>
      </c>
      <c r="C167" s="48">
        <f aca="true" t="shared" si="10" ref="C167:D169">SUM(C168)</f>
        <v>225</v>
      </c>
      <c r="D167" s="48">
        <f t="shared" si="10"/>
        <v>97.3</v>
      </c>
    </row>
    <row r="168" spans="1:4" ht="28.5" customHeight="1">
      <c r="A168" s="121" t="s">
        <v>662</v>
      </c>
      <c r="B168" s="34" t="s">
        <v>575</v>
      </c>
      <c r="C168" s="48">
        <f>SUM(C169)</f>
        <v>225</v>
      </c>
      <c r="D168" s="48">
        <f>SUM(D169)</f>
        <v>97.3</v>
      </c>
    </row>
    <row r="169" spans="1:4" ht="28.5" customHeight="1">
      <c r="A169" s="124" t="s">
        <v>663</v>
      </c>
      <c r="B169" s="125" t="s">
        <v>382</v>
      </c>
      <c r="C169" s="126">
        <f t="shared" si="10"/>
        <v>225</v>
      </c>
      <c r="D169" s="126">
        <f t="shared" si="10"/>
        <v>97.3</v>
      </c>
    </row>
    <row r="170" spans="1:4" ht="28.5" customHeight="1">
      <c r="A170" s="119" t="s">
        <v>664</v>
      </c>
      <c r="B170" s="33" t="s">
        <v>608</v>
      </c>
      <c r="C170" s="35">
        <v>225</v>
      </c>
      <c r="D170" s="38">
        <v>97.3</v>
      </c>
    </row>
    <row r="171" spans="1:4" ht="26.25" customHeight="1">
      <c r="A171" s="121" t="s">
        <v>0</v>
      </c>
      <c r="B171" s="123" t="s">
        <v>35</v>
      </c>
      <c r="C171" s="48">
        <f>C172</f>
        <v>780.2</v>
      </c>
      <c r="D171" s="48">
        <f>D172</f>
        <v>643.1</v>
      </c>
    </row>
    <row r="172" spans="1:4" ht="39.75" customHeight="1">
      <c r="A172" s="121" t="s">
        <v>1</v>
      </c>
      <c r="B172" s="123" t="s">
        <v>2</v>
      </c>
      <c r="C172" s="48">
        <f>C173+C177</f>
        <v>780.2</v>
      </c>
      <c r="D172" s="48">
        <f>D173+D177</f>
        <v>643.1</v>
      </c>
    </row>
    <row r="173" spans="1:4" ht="98.25" customHeight="1">
      <c r="A173" s="121" t="s">
        <v>665</v>
      </c>
      <c r="B173" s="64" t="s">
        <v>425</v>
      </c>
      <c r="C173" s="48">
        <f>C174</f>
        <v>681.2</v>
      </c>
      <c r="D173" s="48">
        <f>D174</f>
        <v>643.1</v>
      </c>
    </row>
    <row r="174" spans="1:4" ht="27.75" customHeight="1">
      <c r="A174" s="121" t="s">
        <v>666</v>
      </c>
      <c r="B174" s="34" t="s">
        <v>575</v>
      </c>
      <c r="C174" s="48">
        <f>C175</f>
        <v>681.2</v>
      </c>
      <c r="D174" s="48">
        <f>D175</f>
        <v>643.1</v>
      </c>
    </row>
    <row r="175" spans="1:4" ht="30" customHeight="1">
      <c r="A175" s="124" t="s">
        <v>667</v>
      </c>
      <c r="B175" s="125" t="s">
        <v>382</v>
      </c>
      <c r="C175" s="126">
        <f>SUM(C176)</f>
        <v>681.2</v>
      </c>
      <c r="D175" s="126">
        <f>SUM(D176)</f>
        <v>643.1</v>
      </c>
    </row>
    <row r="176" spans="1:4" ht="30" customHeight="1">
      <c r="A176" s="119" t="s">
        <v>668</v>
      </c>
      <c r="B176" s="33" t="s">
        <v>608</v>
      </c>
      <c r="C176" s="35">
        <v>681.2</v>
      </c>
      <c r="D176" s="38">
        <v>643.1</v>
      </c>
    </row>
    <row r="177" spans="1:4" ht="67.5" customHeight="1">
      <c r="A177" s="121" t="s">
        <v>669</v>
      </c>
      <c r="B177" s="64" t="s">
        <v>3</v>
      </c>
      <c r="C177" s="48">
        <f aca="true" t="shared" si="11" ref="C177:D179">C178</f>
        <v>99</v>
      </c>
      <c r="D177" s="48">
        <f t="shared" si="11"/>
        <v>0</v>
      </c>
    </row>
    <row r="178" spans="1:4" ht="26.25" customHeight="1">
      <c r="A178" s="121" t="s">
        <v>670</v>
      </c>
      <c r="B178" s="34" t="s">
        <v>575</v>
      </c>
      <c r="C178" s="48">
        <f t="shared" si="11"/>
        <v>99</v>
      </c>
      <c r="D178" s="48">
        <f t="shared" si="11"/>
        <v>0</v>
      </c>
    </row>
    <row r="179" spans="1:4" ht="29.25" customHeight="1">
      <c r="A179" s="124" t="s">
        <v>671</v>
      </c>
      <c r="B179" s="125" t="s">
        <v>382</v>
      </c>
      <c r="C179" s="126">
        <f t="shared" si="11"/>
        <v>99</v>
      </c>
      <c r="D179" s="126">
        <f t="shared" si="11"/>
        <v>0</v>
      </c>
    </row>
    <row r="180" spans="1:4" ht="29.25" customHeight="1">
      <c r="A180" s="119" t="s">
        <v>672</v>
      </c>
      <c r="B180" s="33" t="s">
        <v>608</v>
      </c>
      <c r="C180" s="35">
        <v>99</v>
      </c>
      <c r="D180" s="38">
        <v>0</v>
      </c>
    </row>
    <row r="181" spans="1:4" ht="12.75">
      <c r="A181" s="121" t="s">
        <v>314</v>
      </c>
      <c r="B181" s="32" t="s">
        <v>114</v>
      </c>
      <c r="C181" s="48">
        <f>C182</f>
        <v>694.6</v>
      </c>
      <c r="D181" s="48">
        <f>D182</f>
        <v>625.4</v>
      </c>
    </row>
    <row r="182" spans="1:4" ht="12.75">
      <c r="A182" s="121" t="s">
        <v>315</v>
      </c>
      <c r="B182" s="32" t="s">
        <v>272</v>
      </c>
      <c r="C182" s="48">
        <f aca="true" t="shared" si="12" ref="C182:D185">C183</f>
        <v>694.6</v>
      </c>
      <c r="D182" s="48">
        <f t="shared" si="12"/>
        <v>625.4</v>
      </c>
    </row>
    <row r="183" spans="1:4" ht="112.5" customHeight="1">
      <c r="A183" s="121" t="s">
        <v>673</v>
      </c>
      <c r="B183" s="64" t="s">
        <v>426</v>
      </c>
      <c r="C183" s="48">
        <f t="shared" si="12"/>
        <v>694.6</v>
      </c>
      <c r="D183" s="48">
        <f t="shared" si="12"/>
        <v>625.4</v>
      </c>
    </row>
    <row r="184" spans="1:4" ht="30" customHeight="1">
      <c r="A184" s="121" t="s">
        <v>674</v>
      </c>
      <c r="B184" s="34" t="s">
        <v>575</v>
      </c>
      <c r="C184" s="48">
        <f>C185</f>
        <v>694.6</v>
      </c>
      <c r="D184" s="48">
        <f>D185</f>
        <v>625.4</v>
      </c>
    </row>
    <row r="185" spans="1:4" ht="28.5" customHeight="1">
      <c r="A185" s="124" t="s">
        <v>675</v>
      </c>
      <c r="B185" s="125" t="s">
        <v>382</v>
      </c>
      <c r="C185" s="126">
        <f t="shared" si="12"/>
        <v>694.6</v>
      </c>
      <c r="D185" s="126">
        <f t="shared" si="12"/>
        <v>625.4</v>
      </c>
    </row>
    <row r="186" spans="1:4" ht="25.5">
      <c r="A186" s="119" t="s">
        <v>676</v>
      </c>
      <c r="B186" s="33" t="s">
        <v>608</v>
      </c>
      <c r="C186" s="35">
        <v>694.6</v>
      </c>
      <c r="D186" s="38">
        <v>625.4</v>
      </c>
    </row>
    <row r="187" spans="1:4" ht="19.5" customHeight="1">
      <c r="A187" s="121" t="s">
        <v>316</v>
      </c>
      <c r="B187" s="32" t="s">
        <v>36</v>
      </c>
      <c r="C187" s="48">
        <f>C188</f>
        <v>52671.5</v>
      </c>
      <c r="D187" s="48">
        <f>D188</f>
        <v>15406.300000000001</v>
      </c>
    </row>
    <row r="188" spans="1:4" ht="15" customHeight="1">
      <c r="A188" s="121" t="s">
        <v>317</v>
      </c>
      <c r="B188" s="32" t="s">
        <v>67</v>
      </c>
      <c r="C188" s="48">
        <f>C189+C193+C197+C204</f>
        <v>52671.5</v>
      </c>
      <c r="D188" s="48">
        <f>D189+D193+D197+D204</f>
        <v>15406.300000000001</v>
      </c>
    </row>
    <row r="189" spans="1:4" ht="27">
      <c r="A189" s="121" t="s">
        <v>677</v>
      </c>
      <c r="B189" s="64" t="s">
        <v>318</v>
      </c>
      <c r="C189" s="48">
        <f aca="true" t="shared" si="13" ref="C189:D191">C190</f>
        <v>20775.3</v>
      </c>
      <c r="D189" s="48">
        <f t="shared" si="13"/>
        <v>913.5</v>
      </c>
    </row>
    <row r="190" spans="1:4" ht="26.25" customHeight="1">
      <c r="A190" s="121" t="s">
        <v>678</v>
      </c>
      <c r="B190" s="34" t="s">
        <v>575</v>
      </c>
      <c r="C190" s="48">
        <f t="shared" si="13"/>
        <v>20775.3</v>
      </c>
      <c r="D190" s="48">
        <f t="shared" si="13"/>
        <v>913.5</v>
      </c>
    </row>
    <row r="191" spans="1:4" ht="30.75" customHeight="1">
      <c r="A191" s="124" t="s">
        <v>679</v>
      </c>
      <c r="B191" s="125" t="s">
        <v>382</v>
      </c>
      <c r="C191" s="126">
        <f t="shared" si="13"/>
        <v>20775.3</v>
      </c>
      <c r="D191" s="126">
        <f t="shared" si="13"/>
        <v>913.5</v>
      </c>
    </row>
    <row r="192" spans="1:4" ht="30.75" customHeight="1">
      <c r="A192" s="119" t="s">
        <v>680</v>
      </c>
      <c r="B192" s="33" t="s">
        <v>608</v>
      </c>
      <c r="C192" s="46">
        <v>20775.3</v>
      </c>
      <c r="D192" s="12">
        <v>913.5</v>
      </c>
    </row>
    <row r="193" spans="1:4" ht="38.25" customHeight="1">
      <c r="A193" s="121" t="s">
        <v>681</v>
      </c>
      <c r="B193" s="64" t="s">
        <v>397</v>
      </c>
      <c r="C193" s="48">
        <f aca="true" t="shared" si="14" ref="C193:D195">C194</f>
        <v>1340</v>
      </c>
      <c r="D193" s="48">
        <f t="shared" si="14"/>
        <v>206.9</v>
      </c>
    </row>
    <row r="194" spans="1:4" ht="27" customHeight="1">
      <c r="A194" s="121" t="s">
        <v>682</v>
      </c>
      <c r="B194" s="34" t="s">
        <v>575</v>
      </c>
      <c r="C194" s="48">
        <f t="shared" si="14"/>
        <v>1340</v>
      </c>
      <c r="D194" s="48">
        <f t="shared" si="14"/>
        <v>206.9</v>
      </c>
    </row>
    <row r="195" spans="1:4" ht="26.25" customHeight="1">
      <c r="A195" s="124" t="s">
        <v>683</v>
      </c>
      <c r="B195" s="125" t="s">
        <v>382</v>
      </c>
      <c r="C195" s="126">
        <f t="shared" si="14"/>
        <v>1340</v>
      </c>
      <c r="D195" s="126">
        <f t="shared" si="14"/>
        <v>206.9</v>
      </c>
    </row>
    <row r="196" spans="1:4" ht="26.25" customHeight="1">
      <c r="A196" s="119" t="s">
        <v>684</v>
      </c>
      <c r="B196" s="33" t="s">
        <v>608</v>
      </c>
      <c r="C196" s="46">
        <v>1340</v>
      </c>
      <c r="D196" s="12">
        <v>206.9</v>
      </c>
    </row>
    <row r="197" spans="1:4" ht="20.25" customHeight="1">
      <c r="A197" s="121" t="s">
        <v>685</v>
      </c>
      <c r="B197" s="64" t="s">
        <v>68</v>
      </c>
      <c r="C197" s="48">
        <f>C198+C201</f>
        <v>6282</v>
      </c>
      <c r="D197" s="48">
        <f>D198+D201</f>
        <v>4970.7</v>
      </c>
    </row>
    <row r="198" spans="1:4" ht="26.25" customHeight="1">
      <c r="A198" s="121" t="s">
        <v>686</v>
      </c>
      <c r="B198" s="34" t="s">
        <v>575</v>
      </c>
      <c r="C198" s="48">
        <f>C199</f>
        <v>5082</v>
      </c>
      <c r="D198" s="48">
        <f>D199</f>
        <v>4016.4</v>
      </c>
    </row>
    <row r="199" spans="1:4" ht="31.5" customHeight="1">
      <c r="A199" s="124" t="s">
        <v>687</v>
      </c>
      <c r="B199" s="125" t="s">
        <v>382</v>
      </c>
      <c r="C199" s="126">
        <f>C200</f>
        <v>5082</v>
      </c>
      <c r="D199" s="126">
        <f>D200</f>
        <v>4016.4</v>
      </c>
    </row>
    <row r="200" spans="1:4" ht="31.5" customHeight="1">
      <c r="A200" s="119" t="s">
        <v>688</v>
      </c>
      <c r="B200" s="33" t="s">
        <v>608</v>
      </c>
      <c r="C200" s="46">
        <v>5082</v>
      </c>
      <c r="D200" s="12">
        <v>4016.4</v>
      </c>
    </row>
    <row r="201" spans="1:4" ht="18" customHeight="1">
      <c r="A201" s="121" t="s">
        <v>689</v>
      </c>
      <c r="B201" s="34" t="s">
        <v>592</v>
      </c>
      <c r="C201" s="48">
        <f>C202</f>
        <v>1200</v>
      </c>
      <c r="D201" s="48">
        <f>D202</f>
        <v>954.3</v>
      </c>
    </row>
    <row r="202" spans="1:4" ht="15.75" customHeight="1">
      <c r="A202" s="124" t="s">
        <v>690</v>
      </c>
      <c r="B202" s="125" t="s">
        <v>348</v>
      </c>
      <c r="C202" s="126">
        <f>SUM(C203)</f>
        <v>1200</v>
      </c>
      <c r="D202" s="126">
        <f>SUM(D203)</f>
        <v>954.3</v>
      </c>
    </row>
    <row r="203" spans="1:4" ht="15.75" customHeight="1">
      <c r="A203" s="119" t="s">
        <v>691</v>
      </c>
      <c r="B203" s="11" t="s">
        <v>696</v>
      </c>
      <c r="C203" s="46">
        <v>1200</v>
      </c>
      <c r="D203" s="12">
        <v>954.3</v>
      </c>
    </row>
    <row r="204" spans="1:5" ht="27.75" customHeight="1">
      <c r="A204" s="132" t="s">
        <v>692</v>
      </c>
      <c r="B204" s="34" t="s">
        <v>427</v>
      </c>
      <c r="C204" s="48">
        <f aca="true" t="shared" si="15" ref="C204:D206">C205</f>
        <v>24274.2</v>
      </c>
      <c r="D204" s="48">
        <f t="shared" si="15"/>
        <v>9315.2</v>
      </c>
      <c r="E204" s="81"/>
    </row>
    <row r="205" spans="1:4" ht="26.25" customHeight="1">
      <c r="A205" s="121" t="s">
        <v>693</v>
      </c>
      <c r="B205" s="34" t="s">
        <v>575</v>
      </c>
      <c r="C205" s="48">
        <f t="shared" si="15"/>
        <v>24274.2</v>
      </c>
      <c r="D205" s="48">
        <f t="shared" si="15"/>
        <v>9315.2</v>
      </c>
    </row>
    <row r="206" spans="1:4" ht="30.75" customHeight="1">
      <c r="A206" s="124" t="s">
        <v>694</v>
      </c>
      <c r="B206" s="125" t="s">
        <v>382</v>
      </c>
      <c r="C206" s="126">
        <f t="shared" si="15"/>
        <v>24274.2</v>
      </c>
      <c r="D206" s="126">
        <f t="shared" si="15"/>
        <v>9315.2</v>
      </c>
    </row>
    <row r="207" spans="1:4" ht="30.75" customHeight="1">
      <c r="A207" s="119" t="s">
        <v>695</v>
      </c>
      <c r="B207" s="33" t="s">
        <v>608</v>
      </c>
      <c r="C207" s="46">
        <v>24274.2</v>
      </c>
      <c r="D207" s="12">
        <v>9315.2</v>
      </c>
    </row>
    <row r="208" spans="1:4" ht="54" hidden="1">
      <c r="A208" s="121" t="s">
        <v>319</v>
      </c>
      <c r="B208" s="64" t="s">
        <v>386</v>
      </c>
      <c r="C208" s="48">
        <f aca="true" t="shared" si="16" ref="C208:D210">C209</f>
        <v>0</v>
      </c>
      <c r="D208" s="48">
        <f t="shared" si="16"/>
        <v>0</v>
      </c>
    </row>
    <row r="209" spans="1:4" ht="27" hidden="1">
      <c r="A209" s="121" t="s">
        <v>320</v>
      </c>
      <c r="B209" s="64" t="s">
        <v>346</v>
      </c>
      <c r="C209" s="48">
        <f>C210+C212</f>
        <v>0</v>
      </c>
      <c r="D209" s="48">
        <f>D210+D212</f>
        <v>0</v>
      </c>
    </row>
    <row r="210" spans="1:4" ht="12.75" hidden="1">
      <c r="A210" s="124" t="s">
        <v>321</v>
      </c>
      <c r="B210" s="53" t="s">
        <v>26</v>
      </c>
      <c r="C210" s="126">
        <f t="shared" si="16"/>
        <v>0</v>
      </c>
      <c r="D210" s="126">
        <f t="shared" si="16"/>
        <v>0</v>
      </c>
    </row>
    <row r="211" spans="1:4" ht="12.75" hidden="1">
      <c r="A211" s="119" t="s">
        <v>322</v>
      </c>
      <c r="B211" s="54" t="s">
        <v>29</v>
      </c>
      <c r="C211" s="46">
        <v>0</v>
      </c>
      <c r="D211" s="12">
        <v>0</v>
      </c>
    </row>
    <row r="212" spans="1:4" ht="12.75" hidden="1">
      <c r="A212" s="124" t="s">
        <v>323</v>
      </c>
      <c r="B212" s="53" t="s">
        <v>31</v>
      </c>
      <c r="C212" s="126">
        <f>SUM(C213+C214)</f>
        <v>0</v>
      </c>
      <c r="D212" s="126">
        <f>SUM(D213+D214)</f>
        <v>0</v>
      </c>
    </row>
    <row r="213" spans="1:4" ht="12.75" hidden="1">
      <c r="A213" s="119" t="s">
        <v>324</v>
      </c>
      <c r="B213" s="54" t="s">
        <v>32</v>
      </c>
      <c r="C213" s="46">
        <v>0</v>
      </c>
      <c r="D213" s="12">
        <v>0</v>
      </c>
    </row>
    <row r="214" spans="1:4" ht="12.75" hidden="1">
      <c r="A214" s="119" t="s">
        <v>325</v>
      </c>
      <c r="B214" s="54" t="s">
        <v>33</v>
      </c>
      <c r="C214" s="46">
        <v>0</v>
      </c>
      <c r="D214" s="12">
        <v>0</v>
      </c>
    </row>
    <row r="215" spans="1:4" ht="15.75" customHeight="1">
      <c r="A215" s="121" t="s">
        <v>326</v>
      </c>
      <c r="B215" s="32" t="s">
        <v>37</v>
      </c>
      <c r="C215" s="48">
        <f>C216</f>
        <v>70</v>
      </c>
      <c r="D215" s="48">
        <f>D216</f>
        <v>45.1</v>
      </c>
    </row>
    <row r="216" spans="1:4" ht="26.25" customHeight="1">
      <c r="A216" s="121" t="s">
        <v>327</v>
      </c>
      <c r="B216" s="32" t="s">
        <v>349</v>
      </c>
      <c r="C216" s="48">
        <f aca="true" t="shared" si="17" ref="C216:D219">SUM(C217)</f>
        <v>70</v>
      </c>
      <c r="D216" s="48">
        <f t="shared" si="17"/>
        <v>45.1</v>
      </c>
    </row>
    <row r="217" spans="1:4" ht="96" customHeight="1">
      <c r="A217" s="121" t="s">
        <v>697</v>
      </c>
      <c r="B217" s="64" t="s">
        <v>428</v>
      </c>
      <c r="C217" s="48">
        <f t="shared" si="17"/>
        <v>70</v>
      </c>
      <c r="D217" s="48">
        <f t="shared" si="17"/>
        <v>45.1</v>
      </c>
    </row>
    <row r="218" spans="1:4" ht="26.25" customHeight="1">
      <c r="A218" s="121" t="s">
        <v>698</v>
      </c>
      <c r="B218" s="34" t="s">
        <v>575</v>
      </c>
      <c r="C218" s="48">
        <f t="shared" si="17"/>
        <v>70</v>
      </c>
      <c r="D218" s="48">
        <f t="shared" si="17"/>
        <v>45.1</v>
      </c>
    </row>
    <row r="219" spans="1:4" ht="30.75" customHeight="1">
      <c r="A219" s="124" t="s">
        <v>699</v>
      </c>
      <c r="B219" s="125" t="s">
        <v>382</v>
      </c>
      <c r="C219" s="126">
        <f t="shared" si="17"/>
        <v>70</v>
      </c>
      <c r="D219" s="126">
        <f t="shared" si="17"/>
        <v>45.1</v>
      </c>
    </row>
    <row r="220" spans="1:4" ht="30.75" customHeight="1">
      <c r="A220" s="119" t="s">
        <v>700</v>
      </c>
      <c r="B220" s="33" t="s">
        <v>608</v>
      </c>
      <c r="C220" s="46">
        <v>70</v>
      </c>
      <c r="D220" s="46">
        <v>45.1</v>
      </c>
    </row>
    <row r="221" spans="1:4" ht="12.75">
      <c r="A221" s="134" t="s">
        <v>329</v>
      </c>
      <c r="B221" s="32" t="s">
        <v>328</v>
      </c>
      <c r="C221" s="48">
        <f aca="true" t="shared" si="18" ref="C221:D223">C222</f>
        <v>3540</v>
      </c>
      <c r="D221" s="48">
        <f t="shared" si="18"/>
        <v>2196.1</v>
      </c>
    </row>
    <row r="222" spans="1:4" ht="12.75">
      <c r="A222" s="134" t="s">
        <v>330</v>
      </c>
      <c r="B222" s="32" t="s">
        <v>14</v>
      </c>
      <c r="C222" s="48">
        <f>C223+C228</f>
        <v>3540</v>
      </c>
      <c r="D222" s="48">
        <f>D223+D228</f>
        <v>2196.1</v>
      </c>
    </row>
    <row r="223" spans="1:4" ht="40.5">
      <c r="A223" s="134" t="s">
        <v>701</v>
      </c>
      <c r="B223" s="64" t="s">
        <v>430</v>
      </c>
      <c r="C223" s="48">
        <f t="shared" si="18"/>
        <v>1007</v>
      </c>
      <c r="D223" s="48">
        <f t="shared" si="18"/>
        <v>750</v>
      </c>
    </row>
    <row r="224" spans="1:4" ht="27.75" customHeight="1">
      <c r="A224" s="134" t="s">
        <v>702</v>
      </c>
      <c r="B224" s="34" t="s">
        <v>575</v>
      </c>
      <c r="C224" s="48">
        <f>C225+C227</f>
        <v>1007</v>
      </c>
      <c r="D224" s="48">
        <f>D225+D227</f>
        <v>750</v>
      </c>
    </row>
    <row r="225" spans="1:4" ht="27.75" customHeight="1">
      <c r="A225" s="135" t="s">
        <v>703</v>
      </c>
      <c r="B225" s="125" t="s">
        <v>382</v>
      </c>
      <c r="C225" s="126">
        <f>C226</f>
        <v>1007</v>
      </c>
      <c r="D225" s="126">
        <f>D226</f>
        <v>750</v>
      </c>
    </row>
    <row r="226" spans="1:4" ht="25.5">
      <c r="A226" s="133" t="s">
        <v>704</v>
      </c>
      <c r="B226" s="33" t="s">
        <v>608</v>
      </c>
      <c r="C226" s="35">
        <v>1007</v>
      </c>
      <c r="D226" s="38">
        <v>750</v>
      </c>
    </row>
    <row r="227" spans="1:4" ht="12.75" hidden="1">
      <c r="A227" s="124" t="s">
        <v>429</v>
      </c>
      <c r="B227" s="65" t="s">
        <v>30</v>
      </c>
      <c r="C227" s="126">
        <v>0</v>
      </c>
      <c r="D227" s="126">
        <v>0</v>
      </c>
    </row>
    <row r="228" spans="1:4" ht="26.25" customHeight="1">
      <c r="A228" s="121" t="s">
        <v>705</v>
      </c>
      <c r="B228" s="64" t="s">
        <v>398</v>
      </c>
      <c r="C228" s="48">
        <f aca="true" t="shared" si="19" ref="C228:D230">C229</f>
        <v>2533</v>
      </c>
      <c r="D228" s="48">
        <f t="shared" si="19"/>
        <v>1446.1</v>
      </c>
    </row>
    <row r="229" spans="1:4" ht="27" customHeight="1">
      <c r="A229" s="121" t="s">
        <v>706</v>
      </c>
      <c r="B229" s="34" t="s">
        <v>575</v>
      </c>
      <c r="C229" s="48">
        <f t="shared" si="19"/>
        <v>2533</v>
      </c>
      <c r="D229" s="48">
        <f t="shared" si="19"/>
        <v>1446.1</v>
      </c>
    </row>
    <row r="230" spans="1:4" ht="29.25" customHeight="1">
      <c r="A230" s="124" t="s">
        <v>707</v>
      </c>
      <c r="B230" s="125" t="s">
        <v>382</v>
      </c>
      <c r="C230" s="126">
        <f t="shared" si="19"/>
        <v>2533</v>
      </c>
      <c r="D230" s="126">
        <f t="shared" si="19"/>
        <v>1446.1</v>
      </c>
    </row>
    <row r="231" spans="1:4" ht="29.25" customHeight="1">
      <c r="A231" s="119" t="s">
        <v>708</v>
      </c>
      <c r="B231" s="33" t="s">
        <v>608</v>
      </c>
      <c r="C231" s="35">
        <v>2533</v>
      </c>
      <c r="D231" s="38">
        <v>1446.1</v>
      </c>
    </row>
    <row r="232" spans="1:4" ht="12.75">
      <c r="A232" s="134" t="s">
        <v>331</v>
      </c>
      <c r="B232" s="32" t="s">
        <v>38</v>
      </c>
      <c r="C232" s="48">
        <f>C233+C238</f>
        <v>10863.199999999999</v>
      </c>
      <c r="D232" s="48">
        <f>D233+D238</f>
        <v>7114.099999999999</v>
      </c>
    </row>
    <row r="233" spans="1:4" ht="12.75">
      <c r="A233" s="134" t="s">
        <v>332</v>
      </c>
      <c r="B233" s="32" t="s">
        <v>334</v>
      </c>
      <c r="C233" s="48">
        <f aca="true" t="shared" si="20" ref="C233:D236">C234</f>
        <v>645.9</v>
      </c>
      <c r="D233" s="48">
        <f t="shared" si="20"/>
        <v>484.4</v>
      </c>
    </row>
    <row r="234" spans="1:4" ht="123.75">
      <c r="A234" s="134" t="s">
        <v>709</v>
      </c>
      <c r="B234" s="197" t="s">
        <v>431</v>
      </c>
      <c r="C234" s="48">
        <f t="shared" si="20"/>
        <v>645.9</v>
      </c>
      <c r="D234" s="48">
        <f t="shared" si="20"/>
        <v>484.4</v>
      </c>
    </row>
    <row r="235" spans="1:4" ht="12.75">
      <c r="A235" s="134" t="s">
        <v>710</v>
      </c>
      <c r="B235" s="32" t="s">
        <v>713</v>
      </c>
      <c r="C235" s="48">
        <f t="shared" si="20"/>
        <v>645.9</v>
      </c>
      <c r="D235" s="48">
        <f t="shared" si="20"/>
        <v>484.4</v>
      </c>
    </row>
    <row r="236" spans="1:4" ht="25.5">
      <c r="A236" s="135" t="s">
        <v>711</v>
      </c>
      <c r="B236" s="65" t="s">
        <v>388</v>
      </c>
      <c r="C236" s="46">
        <f t="shared" si="20"/>
        <v>645.9</v>
      </c>
      <c r="D236" s="46">
        <f t="shared" si="20"/>
        <v>484.4</v>
      </c>
    </row>
    <row r="237" spans="1:4" ht="12.75">
      <c r="A237" s="133" t="s">
        <v>712</v>
      </c>
      <c r="B237" s="37" t="s">
        <v>714</v>
      </c>
      <c r="C237" s="46">
        <v>645.9</v>
      </c>
      <c r="D237" s="39">
        <v>484.4</v>
      </c>
    </row>
    <row r="238" spans="1:4" ht="12.75">
      <c r="A238" s="134" t="s">
        <v>333</v>
      </c>
      <c r="B238" s="32" t="s">
        <v>70</v>
      </c>
      <c r="C238" s="48">
        <f>C239+C243</f>
        <v>10217.3</v>
      </c>
      <c r="D238" s="48">
        <f>D239+D243</f>
        <v>6629.7</v>
      </c>
    </row>
    <row r="239" spans="1:4" ht="69" customHeight="1">
      <c r="A239" s="134" t="s">
        <v>716</v>
      </c>
      <c r="B239" s="64" t="s">
        <v>715</v>
      </c>
      <c r="C239" s="48">
        <f aca="true" t="shared" si="21" ref="C239:D241">C240</f>
        <v>7161.4</v>
      </c>
      <c r="D239" s="48">
        <f t="shared" si="21"/>
        <v>4529.2</v>
      </c>
    </row>
    <row r="240" spans="1:4" ht="12.75">
      <c r="A240" s="134" t="s">
        <v>717</v>
      </c>
      <c r="B240" s="32" t="s">
        <v>713</v>
      </c>
      <c r="C240" s="48">
        <f t="shared" si="21"/>
        <v>7161.4</v>
      </c>
      <c r="D240" s="51">
        <f t="shared" si="21"/>
        <v>4529.2</v>
      </c>
    </row>
    <row r="241" spans="1:4" ht="25.5">
      <c r="A241" s="135" t="s">
        <v>718</v>
      </c>
      <c r="B241" s="65" t="s">
        <v>388</v>
      </c>
      <c r="C241" s="126">
        <f t="shared" si="21"/>
        <v>7161.4</v>
      </c>
      <c r="D241" s="131">
        <f t="shared" si="21"/>
        <v>4529.2</v>
      </c>
    </row>
    <row r="242" spans="1:4" ht="25.5">
      <c r="A242" s="133" t="s">
        <v>719</v>
      </c>
      <c r="B242" s="11" t="s">
        <v>720</v>
      </c>
      <c r="C242" s="35">
        <v>7161.4</v>
      </c>
      <c r="D242" s="50">
        <v>4529.2</v>
      </c>
    </row>
    <row r="243" spans="1:4" ht="54">
      <c r="A243" s="134" t="s">
        <v>721</v>
      </c>
      <c r="B243" s="64" t="s">
        <v>460</v>
      </c>
      <c r="C243" s="48">
        <f>C244</f>
        <v>3055.9</v>
      </c>
      <c r="D243" s="51">
        <f aca="true" t="shared" si="22" ref="C243:D245">D244</f>
        <v>2100.5</v>
      </c>
    </row>
    <row r="244" spans="1:4" ht="14.25" customHeight="1">
      <c r="A244" s="134" t="s">
        <v>722</v>
      </c>
      <c r="B244" s="32" t="s">
        <v>713</v>
      </c>
      <c r="C244" s="48">
        <f t="shared" si="22"/>
        <v>3055.9</v>
      </c>
      <c r="D244" s="51">
        <f t="shared" si="22"/>
        <v>2100.5</v>
      </c>
    </row>
    <row r="245" spans="1:4" ht="25.5">
      <c r="A245" s="135" t="s">
        <v>723</v>
      </c>
      <c r="B245" s="65" t="s">
        <v>432</v>
      </c>
      <c r="C245" s="126">
        <f t="shared" si="22"/>
        <v>3055.9</v>
      </c>
      <c r="D245" s="131">
        <f t="shared" si="22"/>
        <v>2100.5</v>
      </c>
    </row>
    <row r="246" spans="1:4" ht="25.5">
      <c r="A246" s="133" t="s">
        <v>724</v>
      </c>
      <c r="B246" s="11" t="s">
        <v>725</v>
      </c>
      <c r="C246" s="35">
        <v>3055.9</v>
      </c>
      <c r="D246" s="50">
        <v>2100.5</v>
      </c>
    </row>
    <row r="247" spans="1:4" ht="12.75">
      <c r="A247" s="134" t="s">
        <v>335</v>
      </c>
      <c r="B247" s="32" t="s">
        <v>337</v>
      </c>
      <c r="C247" s="48">
        <f aca="true" t="shared" si="23" ref="C247:D251">C248</f>
        <v>1360</v>
      </c>
      <c r="D247" s="51">
        <f t="shared" si="23"/>
        <v>609</v>
      </c>
    </row>
    <row r="248" spans="1:4" ht="12.75">
      <c r="A248" s="134" t="s">
        <v>336</v>
      </c>
      <c r="B248" s="32" t="s">
        <v>267</v>
      </c>
      <c r="C248" s="48">
        <f t="shared" si="23"/>
        <v>1360</v>
      </c>
      <c r="D248" s="51">
        <f t="shared" si="23"/>
        <v>609</v>
      </c>
    </row>
    <row r="249" spans="1:4" ht="94.5">
      <c r="A249" s="134" t="s">
        <v>726</v>
      </c>
      <c r="B249" s="64" t="s">
        <v>433</v>
      </c>
      <c r="C249" s="48">
        <f t="shared" si="23"/>
        <v>1360</v>
      </c>
      <c r="D249" s="51">
        <f t="shared" si="23"/>
        <v>609</v>
      </c>
    </row>
    <row r="250" spans="1:4" ht="29.25" customHeight="1">
      <c r="A250" s="134" t="s">
        <v>727</v>
      </c>
      <c r="B250" s="34" t="s">
        <v>575</v>
      </c>
      <c r="C250" s="48">
        <f>C251</f>
        <v>1360</v>
      </c>
      <c r="D250" s="48">
        <f>D251</f>
        <v>609</v>
      </c>
    </row>
    <row r="251" spans="1:4" ht="30" customHeight="1">
      <c r="A251" s="135" t="s">
        <v>728</v>
      </c>
      <c r="B251" s="125" t="s">
        <v>382</v>
      </c>
      <c r="C251" s="126">
        <f t="shared" si="23"/>
        <v>1360</v>
      </c>
      <c r="D251" s="131">
        <f t="shared" si="23"/>
        <v>609</v>
      </c>
    </row>
    <row r="252" spans="1:4" ht="25.5">
      <c r="A252" s="133" t="s">
        <v>729</v>
      </c>
      <c r="B252" s="33" t="s">
        <v>608</v>
      </c>
      <c r="C252" s="35">
        <v>1360</v>
      </c>
      <c r="D252" s="50">
        <v>609</v>
      </c>
    </row>
    <row r="253" spans="1:4" ht="12.75">
      <c r="A253" s="134" t="s">
        <v>338</v>
      </c>
      <c r="B253" s="32" t="s">
        <v>268</v>
      </c>
      <c r="C253" s="48">
        <f>SUM(C254)</f>
        <v>2360</v>
      </c>
      <c r="D253" s="48">
        <f>SUM(D254)</f>
        <v>1786.7</v>
      </c>
    </row>
    <row r="254" spans="1:4" ht="12.75">
      <c r="A254" s="134" t="s">
        <v>339</v>
      </c>
      <c r="B254" s="32" t="s">
        <v>69</v>
      </c>
      <c r="C254" s="48">
        <f aca="true" t="shared" si="24" ref="C254:D257">C255</f>
        <v>2360</v>
      </c>
      <c r="D254" s="48">
        <f t="shared" si="24"/>
        <v>1786.7</v>
      </c>
    </row>
    <row r="255" spans="1:4" ht="94.5" customHeight="1">
      <c r="A255" s="134" t="s">
        <v>730</v>
      </c>
      <c r="B255" s="197" t="s">
        <v>434</v>
      </c>
      <c r="C255" s="48">
        <f t="shared" si="24"/>
        <v>2360</v>
      </c>
      <c r="D255" s="48">
        <f t="shared" si="24"/>
        <v>1786.7</v>
      </c>
    </row>
    <row r="256" spans="1:4" ht="27.75" customHeight="1">
      <c r="A256" s="134" t="s">
        <v>731</v>
      </c>
      <c r="B256" s="34" t="s">
        <v>575</v>
      </c>
      <c r="C256" s="48">
        <f t="shared" si="24"/>
        <v>2360</v>
      </c>
      <c r="D256" s="48">
        <f t="shared" si="24"/>
        <v>1786.7</v>
      </c>
    </row>
    <row r="257" spans="1:4" ht="27.75" customHeight="1">
      <c r="A257" s="135" t="s">
        <v>732</v>
      </c>
      <c r="B257" s="125" t="s">
        <v>382</v>
      </c>
      <c r="C257" s="126">
        <f t="shared" si="24"/>
        <v>2360</v>
      </c>
      <c r="D257" s="126">
        <f t="shared" si="24"/>
        <v>1786.7</v>
      </c>
    </row>
    <row r="258" spans="1:4" ht="25.5">
      <c r="A258" s="133" t="s">
        <v>733</v>
      </c>
      <c r="B258" s="33" t="s">
        <v>608</v>
      </c>
      <c r="C258" s="46">
        <v>2360</v>
      </c>
      <c r="D258" s="46">
        <v>1786.7</v>
      </c>
    </row>
    <row r="259" spans="1:4" ht="16.5" customHeight="1">
      <c r="A259" s="49"/>
      <c r="B259" s="75" t="s">
        <v>71</v>
      </c>
      <c r="C259" s="42">
        <f>C62+C94+C104</f>
        <v>93726.2</v>
      </c>
      <c r="D259" s="42">
        <f>D62+D94+D104</f>
        <v>42197.2</v>
      </c>
    </row>
    <row r="262" spans="1:4" ht="12" customHeight="1">
      <c r="A262" s="287"/>
      <c r="B262" s="287"/>
      <c r="C262" s="288"/>
      <c r="D262" s="288"/>
    </row>
    <row r="263" spans="1:4" ht="12" customHeight="1">
      <c r="A263" s="9"/>
      <c r="B263" s="9"/>
      <c r="C263" s="9"/>
      <c r="D263" s="9"/>
    </row>
    <row r="264" spans="1:4" ht="12" customHeight="1">
      <c r="A264" s="287"/>
      <c r="B264" s="287"/>
      <c r="C264" s="288"/>
      <c r="D264" s="288"/>
    </row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</sheetData>
  <sheetProtection/>
  <mergeCells count="10">
    <mergeCell ref="A3:D3"/>
    <mergeCell ref="A1:D1"/>
    <mergeCell ref="A4:D4"/>
    <mergeCell ref="A2:D2"/>
    <mergeCell ref="A264:B264"/>
    <mergeCell ref="C264:D264"/>
    <mergeCell ref="A6:D6"/>
    <mergeCell ref="A61:D61"/>
    <mergeCell ref="A262:B262"/>
    <mergeCell ref="C262:D26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294" t="s">
        <v>273</v>
      </c>
      <c r="B1" s="295"/>
      <c r="C1" s="295"/>
      <c r="D1" s="296"/>
      <c r="E1" s="296"/>
    </row>
    <row r="2" spans="1:5" ht="15" customHeight="1">
      <c r="A2" s="294" t="s">
        <v>219</v>
      </c>
      <c r="B2" s="295"/>
      <c r="C2" s="295"/>
      <c r="D2" s="296"/>
      <c r="E2" s="296"/>
    </row>
    <row r="3" spans="1:5" ht="15" customHeight="1">
      <c r="A3" s="294" t="s">
        <v>859</v>
      </c>
      <c r="B3" s="295"/>
      <c r="C3" s="295"/>
      <c r="D3" s="296"/>
      <c r="E3" s="296"/>
    </row>
    <row r="4" spans="1:6" ht="17.25" customHeight="1">
      <c r="A4" s="297" t="s">
        <v>274</v>
      </c>
      <c r="B4" s="298"/>
      <c r="C4" s="298"/>
      <c r="D4" s="298"/>
      <c r="E4" s="298"/>
      <c r="F4" s="97"/>
    </row>
    <row r="5" spans="1:6" ht="54" customHeight="1">
      <c r="A5" s="103" t="s">
        <v>15</v>
      </c>
      <c r="B5" s="104" t="s">
        <v>275</v>
      </c>
      <c r="C5" s="105" t="s">
        <v>155</v>
      </c>
      <c r="D5" s="105" t="s">
        <v>112</v>
      </c>
      <c r="E5" s="105" t="s">
        <v>209</v>
      </c>
      <c r="F5" s="97"/>
    </row>
    <row r="6" spans="1:8" ht="27" customHeight="1">
      <c r="A6" s="106" t="s">
        <v>276</v>
      </c>
      <c r="B6" s="107" t="s">
        <v>277</v>
      </c>
      <c r="C6" s="108">
        <f>SUM(C7)</f>
        <v>-5121.500000000015</v>
      </c>
      <c r="D6" s="108">
        <v>284</v>
      </c>
      <c r="E6" s="108">
        <f>SUM(E7)</f>
        <v>-31011.699999999997</v>
      </c>
      <c r="F6" s="17"/>
      <c r="G6" s="98"/>
      <c r="H6" s="99"/>
    </row>
    <row r="7" spans="1:7" ht="36" customHeight="1">
      <c r="A7" s="106" t="s">
        <v>278</v>
      </c>
      <c r="B7" s="107" t="s">
        <v>279</v>
      </c>
      <c r="C7" s="108">
        <f>SUM(C16)</f>
        <v>-5121.500000000015</v>
      </c>
      <c r="D7" s="108">
        <v>284</v>
      </c>
      <c r="E7" s="108">
        <f>SUM(E16)</f>
        <v>-31011.699999999997</v>
      </c>
      <c r="G7" s="99"/>
    </row>
    <row r="8" spans="1:6" ht="24" customHeight="1">
      <c r="A8" s="109" t="s">
        <v>280</v>
      </c>
      <c r="B8" s="20" t="s">
        <v>281</v>
      </c>
      <c r="C8" s="108">
        <f aca="true" t="shared" si="0" ref="C8:E10">SUM(C9)</f>
        <v>98847.70000000001</v>
      </c>
      <c r="D8" s="108">
        <f t="shared" si="0"/>
        <v>73208.9</v>
      </c>
      <c r="E8" s="108">
        <f t="shared" si="0"/>
        <v>73208.9</v>
      </c>
      <c r="F8" s="101"/>
    </row>
    <row r="9" spans="1:6" ht="22.5" customHeight="1">
      <c r="A9" s="109" t="s">
        <v>282</v>
      </c>
      <c r="B9" s="20" t="s">
        <v>283</v>
      </c>
      <c r="C9" s="110">
        <f t="shared" si="0"/>
        <v>98847.70000000001</v>
      </c>
      <c r="D9" s="110">
        <f t="shared" si="0"/>
        <v>73208.9</v>
      </c>
      <c r="E9" s="110">
        <f t="shared" si="0"/>
        <v>73208.9</v>
      </c>
      <c r="F9" s="100"/>
    </row>
    <row r="10" spans="1:7" ht="32.25" customHeight="1">
      <c r="A10" s="109" t="s">
        <v>284</v>
      </c>
      <c r="B10" s="20" t="s">
        <v>285</v>
      </c>
      <c r="C10" s="110">
        <f t="shared" si="0"/>
        <v>98847.70000000001</v>
      </c>
      <c r="D10" s="110">
        <f t="shared" si="0"/>
        <v>73208.9</v>
      </c>
      <c r="E10" s="110">
        <f t="shared" si="0"/>
        <v>73208.9</v>
      </c>
      <c r="G10" s="99"/>
    </row>
    <row r="11" spans="1:7" ht="42.75" customHeight="1">
      <c r="A11" s="109" t="s">
        <v>286</v>
      </c>
      <c r="B11" s="20" t="s">
        <v>287</v>
      </c>
      <c r="C11" s="110">
        <f>SUM(отчет!C60)</f>
        <v>98847.70000000001</v>
      </c>
      <c r="D11" s="110">
        <f>SUM(отчет!D60)</f>
        <v>73208.9</v>
      </c>
      <c r="E11" s="110">
        <f>SUM(отчет!D60)</f>
        <v>73208.9</v>
      </c>
      <c r="G11" s="99"/>
    </row>
    <row r="12" spans="1:7" ht="27" customHeight="1">
      <c r="A12" s="109" t="s">
        <v>288</v>
      </c>
      <c r="B12" s="20" t="s">
        <v>289</v>
      </c>
      <c r="C12" s="108">
        <f aca="true" t="shared" si="1" ref="C12:E14">SUM(C13)</f>
        <v>93726.2</v>
      </c>
      <c r="D12" s="108">
        <f t="shared" si="1"/>
        <v>0</v>
      </c>
      <c r="E12" s="108">
        <f t="shared" si="1"/>
        <v>42197.2</v>
      </c>
      <c r="G12" s="99"/>
    </row>
    <row r="13" spans="1:5" ht="27" customHeight="1">
      <c r="A13" s="109" t="s">
        <v>290</v>
      </c>
      <c r="B13" s="20" t="s">
        <v>291</v>
      </c>
      <c r="C13" s="110">
        <f t="shared" si="1"/>
        <v>93726.2</v>
      </c>
      <c r="D13" s="110">
        <f t="shared" si="1"/>
        <v>0</v>
      </c>
      <c r="E13" s="110">
        <f t="shared" si="1"/>
        <v>42197.2</v>
      </c>
    </row>
    <row r="14" spans="1:5" ht="33" customHeight="1">
      <c r="A14" s="109" t="s">
        <v>292</v>
      </c>
      <c r="B14" s="20" t="s">
        <v>293</v>
      </c>
      <c r="C14" s="110">
        <f t="shared" si="1"/>
        <v>93726.2</v>
      </c>
      <c r="D14" s="110">
        <f t="shared" si="1"/>
        <v>0</v>
      </c>
      <c r="E14" s="110">
        <f t="shared" si="1"/>
        <v>42197.2</v>
      </c>
    </row>
    <row r="15" spans="1:5" ht="42" customHeight="1">
      <c r="A15" s="109" t="s">
        <v>294</v>
      </c>
      <c r="B15" s="20" t="s">
        <v>295</v>
      </c>
      <c r="C15" s="110">
        <f>SUM(отчет!C259)</f>
        <v>93726.2</v>
      </c>
      <c r="D15" s="101"/>
      <c r="E15" s="110">
        <f>SUM(отчет!D259)</f>
        <v>42197.2</v>
      </c>
    </row>
    <row r="16" spans="1:5" ht="19.5" customHeight="1">
      <c r="A16" s="293" t="s">
        <v>296</v>
      </c>
      <c r="B16" s="293"/>
      <c r="C16" s="108">
        <f>SUM(C12-C8)</f>
        <v>-5121.500000000015</v>
      </c>
      <c r="D16" s="108">
        <f>SUM(D12-D8)</f>
        <v>-73208.9</v>
      </c>
      <c r="E16" s="108">
        <f>SUM(E12-E8)</f>
        <v>-31011.699999999997</v>
      </c>
    </row>
    <row r="17" spans="2:5" ht="14.25" customHeight="1">
      <c r="B17" s="96"/>
      <c r="C17" s="102"/>
      <c r="E17" s="99"/>
    </row>
    <row r="18" spans="2:5" ht="27" customHeight="1">
      <c r="B18" s="96"/>
      <c r="C18" s="102"/>
      <c r="E18" s="99"/>
    </row>
    <row r="19" spans="1:5" ht="12.75">
      <c r="A19" s="287"/>
      <c r="B19" s="287"/>
      <c r="C19" s="287"/>
      <c r="D19" s="287"/>
      <c r="E19" s="292"/>
    </row>
    <row r="20" spans="1:4" ht="12.75">
      <c r="A20" s="9"/>
      <c r="B20" s="9"/>
      <c r="C20" s="9"/>
      <c r="D20" s="9"/>
    </row>
    <row r="21" spans="1:4" ht="12.75">
      <c r="A21" s="287"/>
      <c r="B21" s="287"/>
      <c r="C21" s="288"/>
      <c r="D21" s="288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304" t="s">
        <v>41</v>
      </c>
      <c r="B1" s="304"/>
      <c r="C1" s="304"/>
      <c r="D1" s="304"/>
    </row>
    <row r="2" spans="1:4" ht="48" customHeight="1">
      <c r="A2" s="309" t="s">
        <v>860</v>
      </c>
      <c r="B2" s="309"/>
      <c r="C2" s="309"/>
      <c r="D2" s="309"/>
    </row>
    <row r="3" spans="1:4" ht="15">
      <c r="A3" s="13"/>
      <c r="B3" s="13"/>
      <c r="C3" s="13"/>
      <c r="D3" s="13"/>
    </row>
    <row r="4" spans="1:4" ht="46.5" customHeight="1">
      <c r="A4" s="308" t="s">
        <v>5</v>
      </c>
      <c r="B4" s="308" t="s">
        <v>42</v>
      </c>
      <c r="C4" s="308" t="s">
        <v>229</v>
      </c>
      <c r="D4" s="308"/>
    </row>
    <row r="5" spans="1:4" ht="30.75" customHeight="1">
      <c r="A5" s="308"/>
      <c r="B5" s="308"/>
      <c r="C5" s="14" t="s">
        <v>43</v>
      </c>
      <c r="D5" s="14" t="s">
        <v>44</v>
      </c>
    </row>
    <row r="6" spans="1:4" ht="15">
      <c r="A6" s="30"/>
      <c r="B6" s="18"/>
      <c r="C6" s="19"/>
      <c r="D6" s="19"/>
    </row>
    <row r="7" spans="1:4" ht="15">
      <c r="A7" s="306" t="s">
        <v>45</v>
      </c>
      <c r="B7" s="307"/>
      <c r="C7" s="307"/>
      <c r="D7" s="307"/>
    </row>
    <row r="8" spans="1:4" ht="30">
      <c r="A8" s="22" t="s">
        <v>58</v>
      </c>
      <c r="B8" s="20"/>
      <c r="C8" s="16"/>
      <c r="D8" s="16"/>
    </row>
    <row r="9" spans="1:4" ht="15">
      <c r="A9" s="299" t="s">
        <v>72</v>
      </c>
      <c r="B9" s="23" t="s">
        <v>54</v>
      </c>
      <c r="C9" s="16">
        <v>1</v>
      </c>
      <c r="D9" s="16">
        <v>1</v>
      </c>
    </row>
    <row r="10" spans="1:4" ht="15">
      <c r="A10" s="300"/>
      <c r="B10" s="23" t="s">
        <v>435</v>
      </c>
      <c r="C10" s="16">
        <v>1</v>
      </c>
      <c r="D10" s="16">
        <v>1</v>
      </c>
    </row>
    <row r="11" spans="1:4" ht="15">
      <c r="A11" s="303" t="s">
        <v>59</v>
      </c>
      <c r="B11" s="303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312" t="s">
        <v>52</v>
      </c>
      <c r="B13" s="313"/>
      <c r="C13" s="313"/>
      <c r="D13" s="313"/>
    </row>
    <row r="14" spans="1:4" ht="30">
      <c r="A14" s="22" t="s">
        <v>58</v>
      </c>
      <c r="B14" s="21"/>
      <c r="C14" s="15"/>
      <c r="D14" s="15"/>
    </row>
    <row r="15" spans="1:4" ht="15">
      <c r="A15" s="80" t="s">
        <v>46</v>
      </c>
      <c r="B15" s="21" t="s">
        <v>53</v>
      </c>
      <c r="C15" s="16">
        <v>1</v>
      </c>
      <c r="D15" s="16">
        <v>1</v>
      </c>
    </row>
    <row r="16" spans="1:4" ht="15">
      <c r="A16" s="299" t="s">
        <v>47</v>
      </c>
      <c r="B16" s="21" t="s">
        <v>116</v>
      </c>
      <c r="C16" s="16">
        <v>1</v>
      </c>
      <c r="D16" s="16">
        <v>1</v>
      </c>
    </row>
    <row r="17" spans="1:4" ht="30" customHeight="1">
      <c r="A17" s="300"/>
      <c r="B17" s="21" t="s">
        <v>223</v>
      </c>
      <c r="C17" s="16">
        <v>1</v>
      </c>
      <c r="D17" s="16">
        <v>1</v>
      </c>
    </row>
    <row r="18" spans="1:4" ht="15">
      <c r="A18" s="299" t="s">
        <v>48</v>
      </c>
      <c r="B18" s="23" t="s">
        <v>436</v>
      </c>
      <c r="C18" s="16">
        <v>1</v>
      </c>
      <c r="D18" s="16">
        <v>1</v>
      </c>
    </row>
    <row r="19" spans="1:4" ht="15">
      <c r="A19" s="300"/>
      <c r="B19" s="23" t="s">
        <v>437</v>
      </c>
      <c r="C19" s="16">
        <v>1</v>
      </c>
      <c r="D19" s="16">
        <v>1</v>
      </c>
    </row>
    <row r="20" spans="1:4" ht="15">
      <c r="A20" s="299" t="s">
        <v>49</v>
      </c>
      <c r="B20" s="23" t="s">
        <v>54</v>
      </c>
      <c r="C20" s="16">
        <v>6</v>
      </c>
      <c r="D20" s="16">
        <v>6</v>
      </c>
    </row>
    <row r="21" spans="1:4" ht="15.75" customHeight="1">
      <c r="A21" s="301"/>
      <c r="B21" s="23" t="s">
        <v>55</v>
      </c>
      <c r="C21" s="16">
        <v>3</v>
      </c>
      <c r="D21" s="16">
        <v>3</v>
      </c>
    </row>
    <row r="22" spans="1:4" ht="15.75" customHeight="1">
      <c r="A22" s="302"/>
      <c r="B22" s="23" t="s">
        <v>435</v>
      </c>
      <c r="C22" s="16">
        <v>1</v>
      </c>
      <c r="D22" s="16">
        <v>1</v>
      </c>
    </row>
    <row r="23" spans="1:4" ht="15">
      <c r="A23" s="299" t="s">
        <v>50</v>
      </c>
      <c r="B23" s="23" t="s">
        <v>51</v>
      </c>
      <c r="C23" s="16">
        <v>1</v>
      </c>
      <c r="D23" s="16">
        <v>1</v>
      </c>
    </row>
    <row r="24" spans="1:4" ht="16.5" customHeight="1" hidden="1">
      <c r="A24" s="302"/>
      <c r="B24" s="139" t="s">
        <v>117</v>
      </c>
      <c r="C24" s="16">
        <v>0</v>
      </c>
      <c r="D24" s="16">
        <v>0</v>
      </c>
    </row>
    <row r="25" spans="1:4" ht="15">
      <c r="A25" s="303" t="s">
        <v>59</v>
      </c>
      <c r="B25" s="303"/>
      <c r="C25" s="16">
        <f>SUM(C15:C24)</f>
        <v>16</v>
      </c>
      <c r="D25" s="16">
        <f>SUM(D15:D24)</f>
        <v>16</v>
      </c>
    </row>
    <row r="26" spans="1:4" ht="15">
      <c r="A26" s="29"/>
      <c r="B26" s="25"/>
      <c r="C26" s="26"/>
      <c r="D26" s="26"/>
    </row>
    <row r="27" spans="1:4" ht="12.75">
      <c r="A27" s="310" t="s">
        <v>862</v>
      </c>
      <c r="B27" s="311"/>
      <c r="C27" s="311"/>
      <c r="D27" s="311"/>
    </row>
    <row r="28" spans="1:4" ht="12.75">
      <c r="A28" s="111"/>
      <c r="B28" s="112"/>
      <c r="C28" s="112"/>
      <c r="D28" s="112"/>
    </row>
    <row r="29" spans="1:4" ht="15">
      <c r="A29" s="24"/>
      <c r="B29" s="25"/>
      <c r="C29" s="26"/>
      <c r="D29" s="26"/>
    </row>
    <row r="30" spans="1:4" ht="12.75">
      <c r="A30" s="287"/>
      <c r="B30" s="287"/>
      <c r="C30" s="305"/>
      <c r="D30" s="305"/>
    </row>
    <row r="31" spans="1:4" ht="12.75">
      <c r="A31" s="9"/>
      <c r="B31" s="9"/>
      <c r="C31" s="9"/>
      <c r="D31" s="9"/>
    </row>
    <row r="32" spans="1:4" ht="12.75">
      <c r="A32" s="287"/>
      <c r="B32" s="287"/>
      <c r="C32" s="305"/>
      <c r="D32" s="305"/>
    </row>
    <row r="33" spans="1:4" ht="12.75">
      <c r="A33" s="17"/>
      <c r="B33" s="17"/>
      <c r="C33" s="17"/>
      <c r="D33" s="17"/>
    </row>
  </sheetData>
  <sheetProtection/>
  <mergeCells count="17"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  <mergeCell ref="A9:A10"/>
    <mergeCell ref="A20:A22"/>
    <mergeCell ref="A11:B11"/>
    <mergeCell ref="A25:B25"/>
    <mergeCell ref="A23:A24"/>
    <mergeCell ref="A18:A19"/>
    <mergeCell ref="A16:A1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">
      <selection activeCell="G144" sqref="G144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3.140625" style="0" customWidth="1"/>
    <col min="7" max="7" width="13.57421875" style="0" customWidth="1"/>
    <col min="8" max="8" width="10.140625" style="0" customWidth="1"/>
    <col min="9" max="9" width="11.421875" style="0" customWidth="1"/>
    <col min="10" max="10" width="11.140625" style="0" customWidth="1"/>
    <col min="11" max="11" width="10.7109375" style="0" customWidth="1"/>
    <col min="12" max="12" width="17.421875" style="0" customWidth="1"/>
  </cols>
  <sheetData>
    <row r="1" spans="1:12" ht="15.75">
      <c r="A1" s="318" t="s">
        <v>111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15.75">
      <c r="A2" s="320" t="s">
        <v>826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ht="12.75" customHeight="1">
      <c r="L3" s="189" t="s">
        <v>356</v>
      </c>
    </row>
    <row r="4" spans="1:12" s="198" customFormat="1" ht="17.25" customHeight="1">
      <c r="A4" s="319" t="s">
        <v>73</v>
      </c>
      <c r="B4" s="314" t="s">
        <v>470</v>
      </c>
      <c r="C4" s="314" t="s">
        <v>74</v>
      </c>
      <c r="D4" s="314" t="s">
        <v>75</v>
      </c>
      <c r="E4" s="314" t="s">
        <v>76</v>
      </c>
      <c r="F4" s="319" t="s">
        <v>77</v>
      </c>
      <c r="G4" s="319"/>
      <c r="H4" s="319"/>
      <c r="I4" s="319"/>
      <c r="J4" s="319"/>
      <c r="K4" s="319"/>
      <c r="L4" s="319"/>
    </row>
    <row r="5" spans="1:12" s="198" customFormat="1" ht="12.75" customHeight="1">
      <c r="A5" s="319"/>
      <c r="B5" s="314"/>
      <c r="C5" s="314"/>
      <c r="D5" s="314"/>
      <c r="E5" s="314"/>
      <c r="F5" s="314" t="s">
        <v>78</v>
      </c>
      <c r="G5" s="314"/>
      <c r="H5" s="314"/>
      <c r="I5" s="314" t="s">
        <v>79</v>
      </c>
      <c r="J5" s="314"/>
      <c r="K5" s="314"/>
      <c r="L5" s="319"/>
    </row>
    <row r="6" spans="1:12" s="198" customFormat="1" ht="15.75" customHeight="1">
      <c r="A6" s="319"/>
      <c r="B6" s="314"/>
      <c r="C6" s="314"/>
      <c r="D6" s="314"/>
      <c r="E6" s="314"/>
      <c r="F6" s="314" t="s">
        <v>80</v>
      </c>
      <c r="G6" s="314" t="s">
        <v>81</v>
      </c>
      <c r="H6" s="314"/>
      <c r="I6" s="314" t="s">
        <v>80</v>
      </c>
      <c r="J6" s="314" t="s">
        <v>81</v>
      </c>
      <c r="K6" s="314"/>
      <c r="L6" s="319"/>
    </row>
    <row r="7" spans="1:12" s="198" customFormat="1" ht="41.25" customHeight="1">
      <c r="A7" s="319"/>
      <c r="B7" s="314"/>
      <c r="C7" s="314"/>
      <c r="D7" s="314"/>
      <c r="E7" s="314"/>
      <c r="F7" s="314"/>
      <c r="G7" s="52" t="s">
        <v>82</v>
      </c>
      <c r="H7" s="52" t="s">
        <v>83</v>
      </c>
      <c r="I7" s="314"/>
      <c r="J7" s="52" t="s">
        <v>82</v>
      </c>
      <c r="K7" s="52" t="s">
        <v>83</v>
      </c>
      <c r="L7" s="52" t="s">
        <v>84</v>
      </c>
    </row>
    <row r="8" spans="1:12" s="198" customFormat="1" ht="43.5" customHeight="1">
      <c r="A8" s="315" t="s">
        <v>469</v>
      </c>
      <c r="B8" s="316"/>
      <c r="C8" s="316"/>
      <c r="D8" s="316"/>
      <c r="E8" s="317"/>
      <c r="F8" s="225">
        <f>SUM(G8+H8)</f>
        <v>61611.009999999995</v>
      </c>
      <c r="G8" s="225">
        <f>SUM(G9+G18)</f>
        <v>61611.009999999995</v>
      </c>
      <c r="H8" s="225">
        <f>SUM(H9+H18)</f>
        <v>0</v>
      </c>
      <c r="I8" s="225">
        <f>SUM(J8+K8)</f>
        <v>22290.45</v>
      </c>
      <c r="J8" s="225">
        <f>SUM(J9+J18)</f>
        <v>22290.45</v>
      </c>
      <c r="K8" s="225">
        <f>SUM(K9+K18)</f>
        <v>0</v>
      </c>
      <c r="L8" s="225"/>
    </row>
    <row r="9" spans="1:12" s="198" customFormat="1" ht="62.25" customHeight="1">
      <c r="A9" s="226" t="s">
        <v>215</v>
      </c>
      <c r="B9" s="227" t="s">
        <v>216</v>
      </c>
      <c r="C9" s="228"/>
      <c r="D9" s="228"/>
      <c r="E9" s="228"/>
      <c r="F9" s="229">
        <f>G9+H9</f>
        <v>17279.17</v>
      </c>
      <c r="G9" s="229">
        <f>G10</f>
        <v>17279.17</v>
      </c>
      <c r="H9" s="229">
        <f>H10</f>
        <v>0</v>
      </c>
      <c r="I9" s="229">
        <f>J9+K9</f>
        <v>22290.45</v>
      </c>
      <c r="J9" s="229">
        <f>J10</f>
        <v>22290.45</v>
      </c>
      <c r="K9" s="229">
        <f>K10</f>
        <v>0</v>
      </c>
      <c r="L9" s="228"/>
    </row>
    <row r="10" spans="1:12" s="198" customFormat="1" ht="30.75" customHeight="1">
      <c r="A10" s="217" t="s">
        <v>413</v>
      </c>
      <c r="B10" s="200" t="s">
        <v>216</v>
      </c>
      <c r="C10" s="267" t="s">
        <v>745</v>
      </c>
      <c r="D10" s="52"/>
      <c r="E10" s="52"/>
      <c r="F10" s="201">
        <f aca="true" t="shared" si="0" ref="F10:K10">F11+F15</f>
        <v>17279.17</v>
      </c>
      <c r="G10" s="201">
        <f t="shared" si="0"/>
        <v>17279.17</v>
      </c>
      <c r="H10" s="201">
        <f t="shared" si="0"/>
        <v>0</v>
      </c>
      <c r="I10" s="201">
        <f t="shared" si="0"/>
        <v>22290.45</v>
      </c>
      <c r="J10" s="201">
        <f t="shared" si="0"/>
        <v>22290.45</v>
      </c>
      <c r="K10" s="201">
        <f t="shared" si="0"/>
        <v>0</v>
      </c>
      <c r="L10" s="52"/>
    </row>
    <row r="11" spans="1:12" s="198" customFormat="1" ht="12">
      <c r="A11" s="238" t="s">
        <v>261</v>
      </c>
      <c r="B11" s="239" t="s">
        <v>216</v>
      </c>
      <c r="C11" s="268" t="s">
        <v>745</v>
      </c>
      <c r="D11" s="240">
        <v>129</v>
      </c>
      <c r="E11" s="240">
        <v>213</v>
      </c>
      <c r="F11" s="241">
        <f aca="true" t="shared" si="1" ref="F11:K11">SUM(F13+F14)</f>
        <v>17279.17</v>
      </c>
      <c r="G11" s="241">
        <f t="shared" si="1"/>
        <v>17279.17</v>
      </c>
      <c r="H11" s="241">
        <f t="shared" si="1"/>
        <v>0</v>
      </c>
      <c r="I11" s="241">
        <f t="shared" si="1"/>
        <v>19552.55</v>
      </c>
      <c r="J11" s="241">
        <f t="shared" si="1"/>
        <v>19552.55</v>
      </c>
      <c r="K11" s="241">
        <f t="shared" si="1"/>
        <v>0</v>
      </c>
      <c r="L11" s="138"/>
    </row>
    <row r="12" spans="1:12" s="198" customFormat="1" ht="12">
      <c r="A12" s="219" t="s">
        <v>220</v>
      </c>
      <c r="B12" s="220"/>
      <c r="C12" s="269"/>
      <c r="D12" s="221"/>
      <c r="E12" s="221"/>
      <c r="F12" s="222"/>
      <c r="G12" s="222"/>
      <c r="H12" s="222"/>
      <c r="I12" s="222"/>
      <c r="J12" s="222"/>
      <c r="K12" s="222"/>
      <c r="L12" s="223"/>
    </row>
    <row r="13" spans="1:12" s="198" customFormat="1" ht="39" customHeight="1">
      <c r="A13" s="224" t="s">
        <v>803</v>
      </c>
      <c r="B13" s="220" t="s">
        <v>216</v>
      </c>
      <c r="C13" s="269" t="s">
        <v>745</v>
      </c>
      <c r="D13" s="221">
        <v>129</v>
      </c>
      <c r="E13" s="221">
        <v>213</v>
      </c>
      <c r="F13" s="222">
        <f>SUM(G13+H13)</f>
        <v>0</v>
      </c>
      <c r="G13" s="222">
        <v>0</v>
      </c>
      <c r="H13" s="222">
        <v>0</v>
      </c>
      <c r="I13" s="222">
        <f>SUM(J13+K13)</f>
        <v>19552.55</v>
      </c>
      <c r="J13" s="222">
        <v>19552.55</v>
      </c>
      <c r="K13" s="222">
        <v>0</v>
      </c>
      <c r="L13" s="223" t="s">
        <v>830</v>
      </c>
    </row>
    <row r="14" spans="1:12" s="198" customFormat="1" ht="24">
      <c r="A14" s="224" t="s">
        <v>828</v>
      </c>
      <c r="B14" s="220" t="s">
        <v>216</v>
      </c>
      <c r="C14" s="269" t="s">
        <v>745</v>
      </c>
      <c r="D14" s="221">
        <v>129</v>
      </c>
      <c r="E14" s="221">
        <v>213</v>
      </c>
      <c r="F14" s="222">
        <f>SUM(G14+H14)</f>
        <v>17279.17</v>
      </c>
      <c r="G14" s="222">
        <v>17279.17</v>
      </c>
      <c r="H14" s="222">
        <v>0</v>
      </c>
      <c r="I14" s="222">
        <f>SUM(J14+K14)</f>
        <v>0</v>
      </c>
      <c r="J14" s="222">
        <v>0</v>
      </c>
      <c r="K14" s="222">
        <v>0</v>
      </c>
      <c r="L14" s="223" t="s">
        <v>829</v>
      </c>
    </row>
    <row r="15" spans="1:12" s="198" customFormat="1" ht="16.5" customHeight="1">
      <c r="A15" s="238" t="s">
        <v>27</v>
      </c>
      <c r="B15" s="239" t="s">
        <v>216</v>
      </c>
      <c r="C15" s="268" t="s">
        <v>745</v>
      </c>
      <c r="D15" s="240">
        <v>244</v>
      </c>
      <c r="E15" s="240">
        <v>221</v>
      </c>
      <c r="F15" s="242">
        <f aca="true" t="shared" si="2" ref="F15:K15">SUM(F17)</f>
        <v>0</v>
      </c>
      <c r="G15" s="242">
        <f t="shared" si="2"/>
        <v>0</v>
      </c>
      <c r="H15" s="242">
        <f t="shared" si="2"/>
        <v>0</v>
      </c>
      <c r="I15" s="242">
        <f t="shared" si="2"/>
        <v>2737.9</v>
      </c>
      <c r="J15" s="242">
        <f t="shared" si="2"/>
        <v>2737.9</v>
      </c>
      <c r="K15" s="242">
        <f t="shared" si="2"/>
        <v>0</v>
      </c>
      <c r="L15" s="136"/>
    </row>
    <row r="16" spans="1:12" s="198" customFormat="1" ht="12.75" customHeight="1">
      <c r="A16" s="202" t="s">
        <v>87</v>
      </c>
      <c r="B16" s="203"/>
      <c r="C16" s="203"/>
      <c r="D16" s="203"/>
      <c r="E16" s="203"/>
      <c r="F16" s="194"/>
      <c r="G16" s="194"/>
      <c r="H16" s="194"/>
      <c r="I16" s="186"/>
      <c r="J16" s="186"/>
      <c r="K16" s="194"/>
      <c r="L16" s="82"/>
    </row>
    <row r="17" spans="1:12" s="198" customFormat="1" ht="39" customHeight="1">
      <c r="A17" s="195" t="s">
        <v>833</v>
      </c>
      <c r="B17" s="203" t="s">
        <v>216</v>
      </c>
      <c r="C17" s="270" t="s">
        <v>745</v>
      </c>
      <c r="D17" s="52">
        <v>244</v>
      </c>
      <c r="E17" s="52">
        <v>221</v>
      </c>
      <c r="F17" s="186">
        <f>SUM(G17+H17)</f>
        <v>0</v>
      </c>
      <c r="G17" s="186">
        <v>0</v>
      </c>
      <c r="H17" s="186">
        <v>0</v>
      </c>
      <c r="I17" s="204">
        <f>SUM(J17+K17)</f>
        <v>2737.9</v>
      </c>
      <c r="J17" s="194">
        <v>2737.9</v>
      </c>
      <c r="K17" s="186">
        <v>0</v>
      </c>
      <c r="L17" s="93" t="s">
        <v>458</v>
      </c>
    </row>
    <row r="18" spans="1:12" s="198" customFormat="1" ht="64.5" customHeight="1">
      <c r="A18" s="226" t="s">
        <v>455</v>
      </c>
      <c r="B18" s="227" t="s">
        <v>301</v>
      </c>
      <c r="C18" s="271"/>
      <c r="D18" s="228"/>
      <c r="E18" s="228"/>
      <c r="F18" s="229">
        <f>G18+H18</f>
        <v>44331.84</v>
      </c>
      <c r="G18" s="229">
        <f>SUM(G19)</f>
        <v>44331.84</v>
      </c>
      <c r="H18" s="229">
        <f>SUM(H19)</f>
        <v>0</v>
      </c>
      <c r="I18" s="229">
        <f>J18+K18</f>
        <v>0</v>
      </c>
      <c r="J18" s="229">
        <f>SUM(J19)</f>
        <v>0</v>
      </c>
      <c r="K18" s="229">
        <f>SUM(K19)</f>
        <v>0</v>
      </c>
      <c r="L18" s="228"/>
    </row>
    <row r="19" spans="1:12" s="207" customFormat="1" ht="45" customHeight="1">
      <c r="A19" s="216" t="s">
        <v>415</v>
      </c>
      <c r="B19" s="200" t="s">
        <v>301</v>
      </c>
      <c r="C19" s="267" t="s">
        <v>750</v>
      </c>
      <c r="D19" s="76"/>
      <c r="E19" s="76"/>
      <c r="F19" s="205">
        <f aca="true" t="shared" si="3" ref="F19:K19">SUM(F20+F25)</f>
        <v>44331.84</v>
      </c>
      <c r="G19" s="205">
        <f t="shared" si="3"/>
        <v>44331.84</v>
      </c>
      <c r="H19" s="205">
        <f t="shared" si="3"/>
        <v>0</v>
      </c>
      <c r="I19" s="205">
        <f t="shared" si="3"/>
        <v>0</v>
      </c>
      <c r="J19" s="205">
        <f t="shared" si="3"/>
        <v>0</v>
      </c>
      <c r="K19" s="205">
        <f t="shared" si="3"/>
        <v>0</v>
      </c>
      <c r="L19" s="206"/>
    </row>
    <row r="20" spans="1:12" s="198" customFormat="1" ht="12">
      <c r="A20" s="238" t="s">
        <v>261</v>
      </c>
      <c r="B20" s="239" t="s">
        <v>301</v>
      </c>
      <c r="C20" s="268" t="s">
        <v>750</v>
      </c>
      <c r="D20" s="240">
        <v>129</v>
      </c>
      <c r="E20" s="240">
        <v>213</v>
      </c>
      <c r="F20" s="241">
        <f>SUM(F22+F23+F24)</f>
        <v>44331.84</v>
      </c>
      <c r="G20" s="241">
        <f>SUM(G22+G23+G24)</f>
        <v>44331.84</v>
      </c>
      <c r="H20" s="241">
        <f>SUM(H22+H23)</f>
        <v>0</v>
      </c>
      <c r="I20" s="241">
        <f>SUM(I22+I23)</f>
        <v>0</v>
      </c>
      <c r="J20" s="241">
        <f>SUM(J22+J23)</f>
        <v>0</v>
      </c>
      <c r="K20" s="241">
        <f>SUM(K22+K23)</f>
        <v>0</v>
      </c>
      <c r="L20" s="138"/>
    </row>
    <row r="21" spans="1:12" s="198" customFormat="1" ht="12">
      <c r="A21" s="219" t="s">
        <v>220</v>
      </c>
      <c r="B21" s="220"/>
      <c r="C21" s="269"/>
      <c r="D21" s="221"/>
      <c r="E21" s="221"/>
      <c r="F21" s="222"/>
      <c r="G21" s="222"/>
      <c r="H21" s="222"/>
      <c r="I21" s="222"/>
      <c r="J21" s="222"/>
      <c r="K21" s="222"/>
      <c r="L21" s="223"/>
    </row>
    <row r="22" spans="1:12" s="198" customFormat="1" ht="39" customHeight="1">
      <c r="A22" s="224" t="s">
        <v>827</v>
      </c>
      <c r="B22" s="220" t="s">
        <v>301</v>
      </c>
      <c r="C22" s="269" t="s">
        <v>750</v>
      </c>
      <c r="D22" s="221">
        <v>129</v>
      </c>
      <c r="E22" s="221">
        <v>213</v>
      </c>
      <c r="F22" s="222">
        <f>SUM(G22+H22)</f>
        <v>19552.55</v>
      </c>
      <c r="G22" s="222">
        <v>19552.55</v>
      </c>
      <c r="H22" s="222">
        <v>0</v>
      </c>
      <c r="I22" s="222">
        <f>SUM(J22+K22)</f>
        <v>0</v>
      </c>
      <c r="J22" s="222">
        <v>0</v>
      </c>
      <c r="K22" s="222">
        <v>0</v>
      </c>
      <c r="L22" s="275" t="s">
        <v>831</v>
      </c>
    </row>
    <row r="23" spans="1:12" s="198" customFormat="1" ht="36">
      <c r="A23" s="224" t="s">
        <v>828</v>
      </c>
      <c r="B23" s="220" t="s">
        <v>301</v>
      </c>
      <c r="C23" s="269" t="s">
        <v>750</v>
      </c>
      <c r="D23" s="221">
        <v>129</v>
      </c>
      <c r="E23" s="221">
        <v>213</v>
      </c>
      <c r="F23" s="222">
        <f>SUM(G23+H23)</f>
        <v>0.02</v>
      </c>
      <c r="G23" s="222">
        <v>0.02</v>
      </c>
      <c r="H23" s="222"/>
      <c r="I23" s="222">
        <f>SUM(J23+K23)</f>
        <v>0</v>
      </c>
      <c r="J23" s="222">
        <v>0</v>
      </c>
      <c r="K23" s="222">
        <v>0</v>
      </c>
      <c r="L23" s="275" t="s">
        <v>832</v>
      </c>
    </row>
    <row r="24" spans="1:12" s="198" customFormat="1" ht="24">
      <c r="A24" s="224" t="s">
        <v>828</v>
      </c>
      <c r="B24" s="220" t="s">
        <v>301</v>
      </c>
      <c r="C24" s="269" t="s">
        <v>750</v>
      </c>
      <c r="D24" s="221">
        <v>129</v>
      </c>
      <c r="E24" s="221">
        <v>213</v>
      </c>
      <c r="F24" s="222">
        <f>SUM(G24+H24)</f>
        <v>24779.27</v>
      </c>
      <c r="G24" s="222">
        <v>24779.27</v>
      </c>
      <c r="H24" s="222"/>
      <c r="I24" s="222">
        <f>SUM(J24+K24)</f>
        <v>0</v>
      </c>
      <c r="J24" s="222">
        <v>0</v>
      </c>
      <c r="K24" s="222">
        <v>0</v>
      </c>
      <c r="L24" s="223" t="s">
        <v>829</v>
      </c>
    </row>
    <row r="25" spans="1:12" s="198" customFormat="1" ht="26.25" customHeight="1" hidden="1">
      <c r="A25" s="140" t="s">
        <v>32</v>
      </c>
      <c r="B25" s="208" t="s">
        <v>301</v>
      </c>
      <c r="C25" s="272" t="s">
        <v>750</v>
      </c>
      <c r="D25" s="114">
        <v>244</v>
      </c>
      <c r="E25" s="114">
        <v>310</v>
      </c>
      <c r="F25" s="187">
        <f aca="true" t="shared" si="4" ref="F25:K25">SUM(F27)</f>
        <v>0</v>
      </c>
      <c r="G25" s="187">
        <f t="shared" si="4"/>
        <v>0</v>
      </c>
      <c r="H25" s="187">
        <f t="shared" si="4"/>
        <v>0</v>
      </c>
      <c r="I25" s="187">
        <f t="shared" si="4"/>
        <v>0</v>
      </c>
      <c r="J25" s="187">
        <f t="shared" si="4"/>
        <v>0</v>
      </c>
      <c r="K25" s="187">
        <f t="shared" si="4"/>
        <v>0</v>
      </c>
      <c r="L25" s="115"/>
    </row>
    <row r="26" spans="1:12" s="198" customFormat="1" ht="12.75" customHeight="1" hidden="1">
      <c r="A26" s="209" t="s">
        <v>302</v>
      </c>
      <c r="B26" s="210"/>
      <c r="C26" s="273"/>
      <c r="D26" s="116"/>
      <c r="E26" s="116"/>
      <c r="F26" s="188"/>
      <c r="G26" s="188"/>
      <c r="H26" s="188"/>
      <c r="I26" s="211"/>
      <c r="J26" s="188"/>
      <c r="K26" s="188"/>
      <c r="L26" s="117"/>
    </row>
    <row r="27" spans="1:12" s="198" customFormat="1" ht="39.75" customHeight="1" hidden="1">
      <c r="A27" s="243" t="s">
        <v>467</v>
      </c>
      <c r="B27" s="244" t="s">
        <v>301</v>
      </c>
      <c r="C27" s="274" t="s">
        <v>750</v>
      </c>
      <c r="D27" s="245">
        <v>244</v>
      </c>
      <c r="E27" s="245">
        <v>310</v>
      </c>
      <c r="F27" s="246">
        <f>SUM(G27+H27)</f>
        <v>0</v>
      </c>
      <c r="G27" s="246">
        <v>0</v>
      </c>
      <c r="H27" s="246">
        <v>0</v>
      </c>
      <c r="I27" s="247">
        <f>SUM(J27+K27)</f>
        <v>0</v>
      </c>
      <c r="J27" s="246">
        <v>0</v>
      </c>
      <c r="K27" s="246">
        <v>0</v>
      </c>
      <c r="L27" s="93" t="s">
        <v>468</v>
      </c>
    </row>
    <row r="28" spans="1:12" s="198" customFormat="1" ht="44.25" customHeight="1">
      <c r="A28" s="315" t="s">
        <v>471</v>
      </c>
      <c r="B28" s="316"/>
      <c r="C28" s="316"/>
      <c r="D28" s="316"/>
      <c r="E28" s="317"/>
      <c r="F28" s="225">
        <f>SUM(G28+H28)</f>
        <v>474691.10000000003</v>
      </c>
      <c r="G28" s="225">
        <f>SUM(G29+G76+G88+G111+G120)</f>
        <v>474691.10000000003</v>
      </c>
      <c r="H28" s="225">
        <f>SUM(H29+H76+H88+H111+H120)</f>
        <v>0</v>
      </c>
      <c r="I28" s="225">
        <f>SUM(J28+K28)</f>
        <v>43277.21</v>
      </c>
      <c r="J28" s="225">
        <f>SUM(J29+J76+J88+J111+J120)</f>
        <v>43277.21</v>
      </c>
      <c r="K28" s="225">
        <f>SUM(K29+K76+K88+K111+K120)</f>
        <v>0</v>
      </c>
      <c r="L28" s="225"/>
    </row>
    <row r="29" spans="1:12" s="198" customFormat="1" ht="63.75" customHeight="1">
      <c r="A29" s="230" t="s">
        <v>456</v>
      </c>
      <c r="B29" s="231" t="s">
        <v>85</v>
      </c>
      <c r="C29" s="231"/>
      <c r="D29" s="231"/>
      <c r="E29" s="231"/>
      <c r="F29" s="229">
        <f>G29+H29</f>
        <v>280130.83</v>
      </c>
      <c r="G29" s="229">
        <f>G30+G39+G67</f>
        <v>280130.83</v>
      </c>
      <c r="H29" s="229">
        <f>H30+H39+H67</f>
        <v>0</v>
      </c>
      <c r="I29" s="229">
        <f>J29+K29</f>
        <v>43277.21</v>
      </c>
      <c r="J29" s="229">
        <f>J30+J39+J67</f>
        <v>43277.21</v>
      </c>
      <c r="K29" s="229">
        <f>K30+K39+K67</f>
        <v>0</v>
      </c>
      <c r="L29" s="232"/>
    </row>
    <row r="30" spans="1:12" s="198" customFormat="1" ht="67.5" customHeight="1">
      <c r="A30" s="76" t="s">
        <v>416</v>
      </c>
      <c r="B30" s="200" t="s">
        <v>85</v>
      </c>
      <c r="C30" s="267" t="s">
        <v>754</v>
      </c>
      <c r="D30" s="52"/>
      <c r="E30" s="52"/>
      <c r="F30" s="201">
        <f>G30+H30</f>
        <v>24429.179999999997</v>
      </c>
      <c r="G30" s="201">
        <f>G31+G36</f>
        <v>24429.179999999997</v>
      </c>
      <c r="H30" s="201">
        <f>H31+H36</f>
        <v>0</v>
      </c>
      <c r="I30" s="201">
        <f>J30+K30</f>
        <v>13000.55</v>
      </c>
      <c r="J30" s="201">
        <f>J31+J36</f>
        <v>13000.55</v>
      </c>
      <c r="K30" s="201">
        <f>K31+K36</f>
        <v>0</v>
      </c>
      <c r="L30" s="93"/>
    </row>
    <row r="31" spans="1:12" s="198" customFormat="1" ht="12">
      <c r="A31" s="238" t="s">
        <v>261</v>
      </c>
      <c r="B31" s="239" t="s">
        <v>85</v>
      </c>
      <c r="C31" s="268" t="s">
        <v>754</v>
      </c>
      <c r="D31" s="240">
        <v>129</v>
      </c>
      <c r="E31" s="240">
        <v>213</v>
      </c>
      <c r="F31" s="241">
        <f>G31+H31</f>
        <v>24429.179999999997</v>
      </c>
      <c r="G31" s="241">
        <f>SUM(G33+G34+G35)</f>
        <v>24429.179999999997</v>
      </c>
      <c r="H31" s="241">
        <f>SUM(H33+H34+H35)</f>
        <v>0</v>
      </c>
      <c r="I31" s="241">
        <f>J31+K31</f>
        <v>11800.55</v>
      </c>
      <c r="J31" s="241">
        <f>SUM(J33+J34+J35)</f>
        <v>11800.55</v>
      </c>
      <c r="K31" s="241">
        <f>SUM(K33+K34+K35)</f>
        <v>0</v>
      </c>
      <c r="L31" s="138"/>
    </row>
    <row r="32" spans="1:12" s="198" customFormat="1" ht="12">
      <c r="A32" s="219" t="s">
        <v>220</v>
      </c>
      <c r="B32" s="220"/>
      <c r="C32" s="269"/>
      <c r="D32" s="221"/>
      <c r="E32" s="221"/>
      <c r="F32" s="222"/>
      <c r="G32" s="222"/>
      <c r="H32" s="222"/>
      <c r="I32" s="222"/>
      <c r="J32" s="222"/>
      <c r="K32" s="222"/>
      <c r="L32" s="223"/>
    </row>
    <row r="33" spans="1:12" s="198" customFormat="1" ht="39" customHeight="1">
      <c r="A33" s="224" t="s">
        <v>834</v>
      </c>
      <c r="B33" s="220" t="s">
        <v>85</v>
      </c>
      <c r="C33" s="269" t="s">
        <v>754</v>
      </c>
      <c r="D33" s="221">
        <v>129</v>
      </c>
      <c r="E33" s="221">
        <v>213</v>
      </c>
      <c r="F33" s="222">
        <f>SUM(G33+H33)</f>
        <v>0</v>
      </c>
      <c r="G33" s="222">
        <v>0</v>
      </c>
      <c r="H33" s="222">
        <v>0</v>
      </c>
      <c r="I33" s="222">
        <f>SUM(J33+K33)</f>
        <v>11800.55</v>
      </c>
      <c r="J33" s="222">
        <v>11800.55</v>
      </c>
      <c r="K33" s="222">
        <v>0</v>
      </c>
      <c r="L33" s="275" t="s">
        <v>831</v>
      </c>
    </row>
    <row r="34" spans="1:12" s="198" customFormat="1" ht="39" customHeight="1">
      <c r="A34" s="224" t="s">
        <v>828</v>
      </c>
      <c r="B34" s="220" t="s">
        <v>85</v>
      </c>
      <c r="C34" s="269" t="s">
        <v>754</v>
      </c>
      <c r="D34" s="221">
        <v>129</v>
      </c>
      <c r="E34" s="221">
        <v>213</v>
      </c>
      <c r="F34" s="222">
        <f>SUM(G34+H34)</f>
        <v>0.01</v>
      </c>
      <c r="G34" s="222">
        <v>0.01</v>
      </c>
      <c r="H34" s="222">
        <v>0</v>
      </c>
      <c r="I34" s="222">
        <f>SUM(J34+K34)</f>
        <v>0</v>
      </c>
      <c r="J34" s="222">
        <v>0</v>
      </c>
      <c r="K34" s="222">
        <v>0</v>
      </c>
      <c r="L34" s="275" t="s">
        <v>832</v>
      </c>
    </row>
    <row r="35" spans="1:12" s="198" customFormat="1" ht="30.75" customHeight="1">
      <c r="A35" s="224" t="s">
        <v>835</v>
      </c>
      <c r="B35" s="220" t="s">
        <v>85</v>
      </c>
      <c r="C35" s="269" t="s">
        <v>754</v>
      </c>
      <c r="D35" s="221">
        <v>129</v>
      </c>
      <c r="E35" s="221">
        <v>213</v>
      </c>
      <c r="F35" s="222">
        <f>SUM(G35+H35)</f>
        <v>24429.17</v>
      </c>
      <c r="G35" s="222">
        <v>24429.17</v>
      </c>
      <c r="H35" s="222">
        <v>0</v>
      </c>
      <c r="I35" s="222">
        <f>SUM(J35+K35)</f>
        <v>0</v>
      </c>
      <c r="J35" s="222">
        <v>0</v>
      </c>
      <c r="K35" s="222">
        <v>0</v>
      </c>
      <c r="L35" s="223" t="s">
        <v>829</v>
      </c>
    </row>
    <row r="36" spans="1:12" s="198" customFormat="1" ht="26.25" customHeight="1">
      <c r="A36" s="238" t="s">
        <v>27</v>
      </c>
      <c r="B36" s="248" t="s">
        <v>85</v>
      </c>
      <c r="C36" s="276" t="s">
        <v>754</v>
      </c>
      <c r="D36" s="249">
        <v>244</v>
      </c>
      <c r="E36" s="249">
        <v>221</v>
      </c>
      <c r="F36" s="242">
        <f>G36+H36</f>
        <v>0</v>
      </c>
      <c r="G36" s="242">
        <f>SUM(G38)</f>
        <v>0</v>
      </c>
      <c r="H36" s="242">
        <f>SUM(H38)</f>
        <v>0</v>
      </c>
      <c r="I36" s="250">
        <f>J36+K36</f>
        <v>1200</v>
      </c>
      <c r="J36" s="250">
        <f>SUM(J38)</f>
        <v>1200</v>
      </c>
      <c r="K36" s="250">
        <f>SUM(K38)</f>
        <v>0</v>
      </c>
      <c r="L36" s="95"/>
    </row>
    <row r="37" spans="1:12" s="198" customFormat="1" ht="15.75" customHeight="1">
      <c r="A37" s="202" t="s">
        <v>87</v>
      </c>
      <c r="B37" s="203"/>
      <c r="C37" s="203"/>
      <c r="D37" s="203"/>
      <c r="E37" s="203"/>
      <c r="F37" s="194"/>
      <c r="G37" s="194"/>
      <c r="H37" s="194"/>
      <c r="I37" s="186"/>
      <c r="J37" s="186"/>
      <c r="K37" s="194"/>
      <c r="L37" s="82"/>
    </row>
    <row r="38" spans="1:12" s="198" customFormat="1" ht="39.75" customHeight="1">
      <c r="A38" s="195" t="s">
        <v>836</v>
      </c>
      <c r="B38" s="203" t="s">
        <v>85</v>
      </c>
      <c r="C38" s="270" t="s">
        <v>754</v>
      </c>
      <c r="D38" s="52">
        <v>244</v>
      </c>
      <c r="E38" s="52">
        <v>221</v>
      </c>
      <c r="F38" s="194">
        <f>SUM(G38+H38)</f>
        <v>0</v>
      </c>
      <c r="G38" s="194">
        <v>0</v>
      </c>
      <c r="H38" s="186">
        <v>0</v>
      </c>
      <c r="I38" s="204">
        <f>SUM(J38+K38)</f>
        <v>1200</v>
      </c>
      <c r="J38" s="186">
        <v>1200</v>
      </c>
      <c r="K38" s="186">
        <v>0</v>
      </c>
      <c r="L38" s="93" t="s">
        <v>472</v>
      </c>
    </row>
    <row r="39" spans="1:12" s="198" customFormat="1" ht="51.75" customHeight="1">
      <c r="A39" s="212" t="s">
        <v>461</v>
      </c>
      <c r="B39" s="200" t="s">
        <v>85</v>
      </c>
      <c r="C39" s="200" t="s">
        <v>755</v>
      </c>
      <c r="D39" s="200"/>
      <c r="E39" s="200"/>
      <c r="F39" s="213">
        <f aca="true" t="shared" si="5" ref="F39:K39">F40+F46+F51+F55+F60+F64</f>
        <v>228421.19</v>
      </c>
      <c r="G39" s="213">
        <f t="shared" si="5"/>
        <v>228421.19</v>
      </c>
      <c r="H39" s="213">
        <f t="shared" si="5"/>
        <v>0</v>
      </c>
      <c r="I39" s="213">
        <f t="shared" si="5"/>
        <v>11153</v>
      </c>
      <c r="J39" s="213">
        <f t="shared" si="5"/>
        <v>11153</v>
      </c>
      <c r="K39" s="213">
        <f t="shared" si="5"/>
        <v>0</v>
      </c>
      <c r="L39" s="94"/>
    </row>
    <row r="40" spans="1:12" s="198" customFormat="1" ht="12">
      <c r="A40" s="238" t="s">
        <v>261</v>
      </c>
      <c r="B40" s="239" t="s">
        <v>85</v>
      </c>
      <c r="C40" s="268" t="s">
        <v>755</v>
      </c>
      <c r="D40" s="240">
        <v>129</v>
      </c>
      <c r="E40" s="240">
        <v>213</v>
      </c>
      <c r="F40" s="241">
        <f aca="true" t="shared" si="6" ref="F40:K40">SUM(F42+F43+F44+F45)</f>
        <v>173493.59000000003</v>
      </c>
      <c r="G40" s="241">
        <f t="shared" si="6"/>
        <v>173493.59000000003</v>
      </c>
      <c r="H40" s="241">
        <f t="shared" si="6"/>
        <v>0</v>
      </c>
      <c r="I40" s="241">
        <f t="shared" si="6"/>
        <v>100</v>
      </c>
      <c r="J40" s="241">
        <f t="shared" si="6"/>
        <v>100</v>
      </c>
      <c r="K40" s="241">
        <f t="shared" si="6"/>
        <v>0</v>
      </c>
      <c r="L40" s="138"/>
    </row>
    <row r="41" spans="1:12" s="198" customFormat="1" ht="12">
      <c r="A41" s="219" t="s">
        <v>220</v>
      </c>
      <c r="B41" s="220"/>
      <c r="C41" s="269"/>
      <c r="D41" s="221"/>
      <c r="E41" s="221"/>
      <c r="F41" s="222"/>
      <c r="G41" s="222"/>
      <c r="H41" s="222"/>
      <c r="I41" s="222"/>
      <c r="J41" s="222"/>
      <c r="K41" s="222"/>
      <c r="L41" s="275"/>
    </row>
    <row r="42" spans="1:12" s="198" customFormat="1" ht="18" customHeight="1" hidden="1">
      <c r="A42" s="224" t="s">
        <v>466</v>
      </c>
      <c r="B42" s="220" t="s">
        <v>85</v>
      </c>
      <c r="C42" s="269" t="s">
        <v>755</v>
      </c>
      <c r="D42" s="221">
        <v>129</v>
      </c>
      <c r="E42" s="221">
        <v>213</v>
      </c>
      <c r="F42" s="222">
        <f>SUM(G42+H42)</f>
        <v>0</v>
      </c>
      <c r="G42" s="222">
        <v>0</v>
      </c>
      <c r="H42" s="222">
        <v>0</v>
      </c>
      <c r="I42" s="222">
        <f>SUM(J42+K42)</f>
        <v>0</v>
      </c>
      <c r="J42" s="222">
        <v>0</v>
      </c>
      <c r="K42" s="222">
        <v>0</v>
      </c>
      <c r="L42" s="322" t="s">
        <v>831</v>
      </c>
    </row>
    <row r="43" spans="1:12" s="198" customFormat="1" ht="39.75" customHeight="1">
      <c r="A43" s="224" t="s">
        <v>837</v>
      </c>
      <c r="B43" s="220" t="s">
        <v>85</v>
      </c>
      <c r="C43" s="269" t="s">
        <v>755</v>
      </c>
      <c r="D43" s="221">
        <v>129</v>
      </c>
      <c r="E43" s="221">
        <v>213</v>
      </c>
      <c r="F43" s="222">
        <f>SUM(G43+H43)</f>
        <v>23657.64</v>
      </c>
      <c r="G43" s="222">
        <v>23657.64</v>
      </c>
      <c r="H43" s="222">
        <v>0</v>
      </c>
      <c r="I43" s="222">
        <f>SUM(J43+K43)</f>
        <v>0</v>
      </c>
      <c r="J43" s="222">
        <v>0</v>
      </c>
      <c r="K43" s="222">
        <v>0</v>
      </c>
      <c r="L43" s="323"/>
    </row>
    <row r="44" spans="1:12" s="198" customFormat="1" ht="34.5" customHeight="1">
      <c r="A44" s="224" t="s">
        <v>857</v>
      </c>
      <c r="B44" s="220" t="s">
        <v>85</v>
      </c>
      <c r="C44" s="269" t="s">
        <v>755</v>
      </c>
      <c r="D44" s="221">
        <v>129</v>
      </c>
      <c r="E44" s="221">
        <v>213</v>
      </c>
      <c r="F44" s="222">
        <f>SUM(G44+H44)</f>
        <v>0</v>
      </c>
      <c r="G44" s="222">
        <v>0</v>
      </c>
      <c r="H44" s="222">
        <v>0</v>
      </c>
      <c r="I44" s="222">
        <f>SUM(J44+K44)</f>
        <v>100</v>
      </c>
      <c r="J44" s="222">
        <v>100</v>
      </c>
      <c r="K44" s="222">
        <v>0</v>
      </c>
      <c r="L44" s="223" t="s">
        <v>856</v>
      </c>
    </row>
    <row r="45" spans="1:12" s="198" customFormat="1" ht="27.75" customHeight="1">
      <c r="A45" s="224" t="s">
        <v>835</v>
      </c>
      <c r="B45" s="220" t="s">
        <v>85</v>
      </c>
      <c r="C45" s="269" t="s">
        <v>755</v>
      </c>
      <c r="D45" s="221">
        <v>129</v>
      </c>
      <c r="E45" s="221">
        <v>213</v>
      </c>
      <c r="F45" s="222">
        <f>SUM(G45+H45)</f>
        <v>149835.95</v>
      </c>
      <c r="G45" s="222">
        <v>149835.95</v>
      </c>
      <c r="H45" s="222">
        <v>0</v>
      </c>
      <c r="I45" s="222">
        <f>SUM(J45+K45)</f>
        <v>0</v>
      </c>
      <c r="J45" s="222">
        <v>0</v>
      </c>
      <c r="K45" s="222">
        <v>0</v>
      </c>
      <c r="L45" s="223" t="s">
        <v>829</v>
      </c>
    </row>
    <row r="46" spans="1:12" s="214" customFormat="1" ht="18" customHeight="1">
      <c r="A46" s="251" t="s">
        <v>27</v>
      </c>
      <c r="B46" s="239" t="s">
        <v>85</v>
      </c>
      <c r="C46" s="239" t="s">
        <v>755</v>
      </c>
      <c r="D46" s="239" t="s">
        <v>303</v>
      </c>
      <c r="E46" s="239" t="s">
        <v>86</v>
      </c>
      <c r="F46" s="241">
        <f>G46+H46</f>
        <v>4318.8</v>
      </c>
      <c r="G46" s="241">
        <f>G48+G49+G50</f>
        <v>4318.8</v>
      </c>
      <c r="H46" s="241">
        <f>H48+H49+H50</f>
        <v>0</v>
      </c>
      <c r="I46" s="241">
        <f>J46+K46</f>
        <v>6046</v>
      </c>
      <c r="J46" s="241">
        <f>J48+J49+J50</f>
        <v>6046</v>
      </c>
      <c r="K46" s="241">
        <f>K48+K49+K50</f>
        <v>0</v>
      </c>
      <c r="L46" s="137"/>
    </row>
    <row r="47" spans="1:12" s="198" customFormat="1" ht="12.75" customHeight="1">
      <c r="A47" s="202" t="s">
        <v>87</v>
      </c>
      <c r="B47" s="203"/>
      <c r="C47" s="203"/>
      <c r="D47" s="203"/>
      <c r="E47" s="203"/>
      <c r="F47" s="194"/>
      <c r="G47" s="194"/>
      <c r="H47" s="194"/>
      <c r="I47" s="186"/>
      <c r="J47" s="186"/>
      <c r="K47" s="194"/>
      <c r="L47" s="82"/>
    </row>
    <row r="48" spans="1:12" s="198" customFormat="1" ht="50.25" customHeight="1">
      <c r="A48" s="195" t="s">
        <v>839</v>
      </c>
      <c r="B48" s="203" t="s">
        <v>85</v>
      </c>
      <c r="C48" s="203" t="s">
        <v>755</v>
      </c>
      <c r="D48" s="203" t="s">
        <v>303</v>
      </c>
      <c r="E48" s="203" t="s">
        <v>86</v>
      </c>
      <c r="F48" s="194">
        <f>SUM(G48+H48)</f>
        <v>4318.8</v>
      </c>
      <c r="G48" s="194">
        <v>4318.8</v>
      </c>
      <c r="H48" s="194">
        <v>0</v>
      </c>
      <c r="I48" s="186">
        <f>SUM(J48+K48)</f>
        <v>0</v>
      </c>
      <c r="J48" s="186">
        <v>0</v>
      </c>
      <c r="K48" s="194">
        <v>0</v>
      </c>
      <c r="L48" s="277" t="s">
        <v>804</v>
      </c>
    </row>
    <row r="49" spans="1:12" s="198" customFormat="1" ht="39.75" customHeight="1">
      <c r="A49" s="195" t="s">
        <v>841</v>
      </c>
      <c r="B49" s="203" t="s">
        <v>85</v>
      </c>
      <c r="C49" s="203" t="s">
        <v>755</v>
      </c>
      <c r="D49" s="203" t="s">
        <v>303</v>
      </c>
      <c r="E49" s="203" t="s">
        <v>86</v>
      </c>
      <c r="F49" s="194">
        <f>SUM(G49+H49)</f>
        <v>0</v>
      </c>
      <c r="G49" s="194">
        <v>0</v>
      </c>
      <c r="H49" s="194">
        <v>0</v>
      </c>
      <c r="I49" s="186">
        <f>SUM(J49+K49)</f>
        <v>500</v>
      </c>
      <c r="J49" s="186">
        <v>500</v>
      </c>
      <c r="K49" s="194">
        <v>0</v>
      </c>
      <c r="L49" s="82" t="s">
        <v>457</v>
      </c>
    </row>
    <row r="50" spans="1:12" s="198" customFormat="1" ht="48" customHeight="1">
      <c r="A50" s="215" t="s">
        <v>840</v>
      </c>
      <c r="B50" s="203" t="s">
        <v>85</v>
      </c>
      <c r="C50" s="203" t="s">
        <v>755</v>
      </c>
      <c r="D50" s="203" t="s">
        <v>303</v>
      </c>
      <c r="E50" s="203" t="s">
        <v>86</v>
      </c>
      <c r="F50" s="194">
        <f>SUM(G50+H50)</f>
        <v>0</v>
      </c>
      <c r="G50" s="194">
        <v>0</v>
      </c>
      <c r="H50" s="194">
        <v>0</v>
      </c>
      <c r="I50" s="186">
        <f>SUM(J50+K50)</f>
        <v>5546</v>
      </c>
      <c r="J50" s="186">
        <v>5546</v>
      </c>
      <c r="K50" s="194">
        <v>0</v>
      </c>
      <c r="L50" s="82" t="s">
        <v>462</v>
      </c>
    </row>
    <row r="51" spans="1:12" s="214" customFormat="1" ht="18" customHeight="1">
      <c r="A51" s="251" t="s">
        <v>28</v>
      </c>
      <c r="B51" s="239" t="s">
        <v>85</v>
      </c>
      <c r="C51" s="239" t="s">
        <v>755</v>
      </c>
      <c r="D51" s="239" t="s">
        <v>303</v>
      </c>
      <c r="E51" s="239" t="s">
        <v>221</v>
      </c>
      <c r="F51" s="242">
        <f>G51+H51</f>
        <v>17572.8</v>
      </c>
      <c r="G51" s="242">
        <f>G53+G54</f>
        <v>17572.8</v>
      </c>
      <c r="H51" s="242">
        <f>H53+H54</f>
        <v>0</v>
      </c>
      <c r="I51" s="242">
        <f>J51+K51</f>
        <v>0</v>
      </c>
      <c r="J51" s="242">
        <f>J53+J54</f>
        <v>0</v>
      </c>
      <c r="K51" s="242">
        <f>K53+K54</f>
        <v>0</v>
      </c>
      <c r="L51" s="140"/>
    </row>
    <row r="52" spans="1:12" s="198" customFormat="1" ht="12.75" customHeight="1">
      <c r="A52" s="215" t="s">
        <v>220</v>
      </c>
      <c r="B52" s="203"/>
      <c r="C52" s="203"/>
      <c r="D52" s="203"/>
      <c r="E52" s="203"/>
      <c r="F52" s="194"/>
      <c r="G52" s="194"/>
      <c r="H52" s="194"/>
      <c r="I52" s="186"/>
      <c r="J52" s="186"/>
      <c r="K52" s="194"/>
      <c r="L52" s="82"/>
    </row>
    <row r="53" spans="1:12" s="198" customFormat="1" ht="64.5" customHeight="1" hidden="1">
      <c r="A53" s="195" t="s">
        <v>473</v>
      </c>
      <c r="B53" s="203" t="s">
        <v>85</v>
      </c>
      <c r="C53" s="203" t="s">
        <v>755</v>
      </c>
      <c r="D53" s="203" t="s">
        <v>303</v>
      </c>
      <c r="E53" s="203" t="s">
        <v>221</v>
      </c>
      <c r="F53" s="194">
        <f>SUM(G53+H53)</f>
        <v>0</v>
      </c>
      <c r="G53" s="194">
        <v>0</v>
      </c>
      <c r="H53" s="194">
        <v>0</v>
      </c>
      <c r="I53" s="186">
        <f>SUM(J53+K53)</f>
        <v>0</v>
      </c>
      <c r="J53" s="186">
        <v>0</v>
      </c>
      <c r="K53" s="194">
        <v>0</v>
      </c>
      <c r="L53" s="82" t="s">
        <v>355</v>
      </c>
    </row>
    <row r="54" spans="1:12" s="198" customFormat="1" ht="74.25" customHeight="1">
      <c r="A54" s="233" t="s">
        <v>842</v>
      </c>
      <c r="B54" s="203" t="s">
        <v>85</v>
      </c>
      <c r="C54" s="203" t="s">
        <v>755</v>
      </c>
      <c r="D54" s="203" t="s">
        <v>303</v>
      </c>
      <c r="E54" s="203" t="s">
        <v>221</v>
      </c>
      <c r="F54" s="194">
        <f>SUM(G54+H54)</f>
        <v>17572.8</v>
      </c>
      <c r="G54" s="194">
        <v>17572.8</v>
      </c>
      <c r="H54" s="194">
        <v>0</v>
      </c>
      <c r="I54" s="186">
        <f>SUM(J54+K54)</f>
        <v>0</v>
      </c>
      <c r="J54" s="186">
        <v>0</v>
      </c>
      <c r="K54" s="194">
        <v>0</v>
      </c>
      <c r="L54" s="82" t="s">
        <v>843</v>
      </c>
    </row>
    <row r="55" spans="1:12" s="214" customFormat="1" ht="25.5" customHeight="1">
      <c r="A55" s="251" t="s">
        <v>849</v>
      </c>
      <c r="B55" s="239" t="s">
        <v>85</v>
      </c>
      <c r="C55" s="239" t="s">
        <v>755</v>
      </c>
      <c r="D55" s="239" t="s">
        <v>303</v>
      </c>
      <c r="E55" s="239" t="s">
        <v>848</v>
      </c>
      <c r="F55" s="242">
        <f>G55+H55</f>
        <v>9036</v>
      </c>
      <c r="G55" s="242">
        <f>G57+G58+G59</f>
        <v>9036</v>
      </c>
      <c r="H55" s="242">
        <f>H57+H58+H59</f>
        <v>0</v>
      </c>
      <c r="I55" s="242">
        <f>J55+K55</f>
        <v>0</v>
      </c>
      <c r="J55" s="242">
        <f>J57+J58+J59</f>
        <v>0</v>
      </c>
      <c r="K55" s="242">
        <f>K57+K58+K59</f>
        <v>0</v>
      </c>
      <c r="L55" s="140"/>
    </row>
    <row r="56" spans="1:12" s="198" customFormat="1" ht="12.75" customHeight="1">
      <c r="A56" s="215" t="s">
        <v>220</v>
      </c>
      <c r="B56" s="203"/>
      <c r="C56" s="203"/>
      <c r="D56" s="203"/>
      <c r="E56" s="203"/>
      <c r="F56" s="194"/>
      <c r="G56" s="194"/>
      <c r="H56" s="194"/>
      <c r="I56" s="186"/>
      <c r="J56" s="186"/>
      <c r="K56" s="194"/>
      <c r="L56" s="82"/>
    </row>
    <row r="57" spans="1:12" s="198" customFormat="1" ht="64.5" customHeight="1" hidden="1">
      <c r="A57" s="195" t="s">
        <v>473</v>
      </c>
      <c r="B57" s="203" t="s">
        <v>85</v>
      </c>
      <c r="C57" s="203" t="s">
        <v>755</v>
      </c>
      <c r="D57" s="203" t="s">
        <v>303</v>
      </c>
      <c r="E57" s="203" t="s">
        <v>221</v>
      </c>
      <c r="F57" s="194">
        <f>SUM(G57+H57)</f>
        <v>0</v>
      </c>
      <c r="G57" s="194">
        <v>0</v>
      </c>
      <c r="H57" s="194">
        <v>0</v>
      </c>
      <c r="I57" s="186">
        <f>SUM(J57+K57)</f>
        <v>0</v>
      </c>
      <c r="J57" s="186">
        <v>0</v>
      </c>
      <c r="K57" s="194">
        <v>0</v>
      </c>
      <c r="L57" s="82" t="s">
        <v>355</v>
      </c>
    </row>
    <row r="58" spans="1:12" s="198" customFormat="1" ht="31.5" customHeight="1">
      <c r="A58" s="224" t="s">
        <v>850</v>
      </c>
      <c r="B58" s="203" t="s">
        <v>85</v>
      </c>
      <c r="C58" s="203" t="s">
        <v>755</v>
      </c>
      <c r="D58" s="203" t="s">
        <v>303</v>
      </c>
      <c r="E58" s="203" t="s">
        <v>848</v>
      </c>
      <c r="F58" s="194">
        <f>SUM(G58+H58)</f>
        <v>3036</v>
      </c>
      <c r="G58" s="194">
        <v>3036</v>
      </c>
      <c r="H58" s="194">
        <v>0</v>
      </c>
      <c r="I58" s="186">
        <f>SUM(J58+K58)</f>
        <v>0</v>
      </c>
      <c r="J58" s="186">
        <v>0</v>
      </c>
      <c r="K58" s="194">
        <v>0</v>
      </c>
      <c r="L58" s="223" t="s">
        <v>829</v>
      </c>
    </row>
    <row r="59" spans="1:12" s="198" customFormat="1" ht="66.75" customHeight="1">
      <c r="A59" s="224" t="s">
        <v>851</v>
      </c>
      <c r="B59" s="203" t="s">
        <v>85</v>
      </c>
      <c r="C59" s="203" t="s">
        <v>755</v>
      </c>
      <c r="D59" s="203" t="s">
        <v>303</v>
      </c>
      <c r="E59" s="203" t="s">
        <v>848</v>
      </c>
      <c r="F59" s="194">
        <f>SUM(G59+H59)</f>
        <v>6000</v>
      </c>
      <c r="G59" s="194">
        <v>6000</v>
      </c>
      <c r="H59" s="194">
        <v>0</v>
      </c>
      <c r="I59" s="186">
        <f>SUM(J59+K59)</f>
        <v>0</v>
      </c>
      <c r="J59" s="186">
        <v>0</v>
      </c>
      <c r="K59" s="194">
        <v>0</v>
      </c>
      <c r="L59" s="223" t="s">
        <v>852</v>
      </c>
    </row>
    <row r="60" spans="1:12" s="214" customFormat="1" ht="18" customHeight="1">
      <c r="A60" s="251" t="s">
        <v>29</v>
      </c>
      <c r="B60" s="239" t="s">
        <v>85</v>
      </c>
      <c r="C60" s="239" t="s">
        <v>755</v>
      </c>
      <c r="D60" s="239" t="s">
        <v>303</v>
      </c>
      <c r="E60" s="239" t="s">
        <v>853</v>
      </c>
      <c r="F60" s="242">
        <f>G60+H60</f>
        <v>24000</v>
      </c>
      <c r="G60" s="242">
        <f>G62+G63</f>
        <v>24000</v>
      </c>
      <c r="H60" s="242">
        <f>H62+H63</f>
        <v>0</v>
      </c>
      <c r="I60" s="242">
        <f>J60+K60</f>
        <v>0</v>
      </c>
      <c r="J60" s="242">
        <f>J62+J63</f>
        <v>0</v>
      </c>
      <c r="K60" s="242">
        <f>K62+K63</f>
        <v>0</v>
      </c>
      <c r="L60" s="140"/>
    </row>
    <row r="61" spans="1:12" s="198" customFormat="1" ht="12.75" customHeight="1">
      <c r="A61" s="215" t="s">
        <v>220</v>
      </c>
      <c r="B61" s="203"/>
      <c r="C61" s="203"/>
      <c r="D61" s="203"/>
      <c r="E61" s="203"/>
      <c r="F61" s="194"/>
      <c r="G61" s="194"/>
      <c r="H61" s="194"/>
      <c r="I61" s="186"/>
      <c r="J61" s="186"/>
      <c r="K61" s="194"/>
      <c r="L61" s="82"/>
    </row>
    <row r="62" spans="1:12" s="198" customFormat="1" ht="64.5" customHeight="1" hidden="1">
      <c r="A62" s="195" t="s">
        <v>473</v>
      </c>
      <c r="B62" s="203" t="s">
        <v>85</v>
      </c>
      <c r="C62" s="203" t="s">
        <v>755</v>
      </c>
      <c r="D62" s="203" t="s">
        <v>303</v>
      </c>
      <c r="E62" s="203" t="s">
        <v>221</v>
      </c>
      <c r="F62" s="194">
        <f>SUM(G62+H62)</f>
        <v>0</v>
      </c>
      <c r="G62" s="194">
        <v>0</v>
      </c>
      <c r="H62" s="194">
        <v>0</v>
      </c>
      <c r="I62" s="186">
        <f>SUM(J62+K62)</f>
        <v>0</v>
      </c>
      <c r="J62" s="186">
        <v>0</v>
      </c>
      <c r="K62" s="194">
        <v>0</v>
      </c>
      <c r="L62" s="82" t="s">
        <v>355</v>
      </c>
    </row>
    <row r="63" spans="1:12" s="198" customFormat="1" ht="45.75" customHeight="1">
      <c r="A63" s="233" t="s">
        <v>855</v>
      </c>
      <c r="B63" s="203" t="s">
        <v>85</v>
      </c>
      <c r="C63" s="203" t="s">
        <v>755</v>
      </c>
      <c r="D63" s="203" t="s">
        <v>303</v>
      </c>
      <c r="E63" s="203" t="s">
        <v>853</v>
      </c>
      <c r="F63" s="194">
        <f>SUM(G63+H63)</f>
        <v>24000</v>
      </c>
      <c r="G63" s="194">
        <v>24000</v>
      </c>
      <c r="H63" s="194">
        <v>0</v>
      </c>
      <c r="I63" s="186">
        <f>SUM(J63+K63)</f>
        <v>0</v>
      </c>
      <c r="J63" s="186">
        <v>0</v>
      </c>
      <c r="K63" s="194">
        <v>0</v>
      </c>
      <c r="L63" s="82" t="s">
        <v>854</v>
      </c>
    </row>
    <row r="64" spans="1:12" s="214" customFormat="1" ht="18" customHeight="1">
      <c r="A64" s="251" t="s">
        <v>30</v>
      </c>
      <c r="B64" s="239" t="s">
        <v>85</v>
      </c>
      <c r="C64" s="239" t="s">
        <v>755</v>
      </c>
      <c r="D64" s="239" t="s">
        <v>751</v>
      </c>
      <c r="E64" s="239" t="s">
        <v>786</v>
      </c>
      <c r="F64" s="242">
        <f>G64+H64</f>
        <v>0</v>
      </c>
      <c r="G64" s="242">
        <f>G66</f>
        <v>0</v>
      </c>
      <c r="H64" s="242">
        <f>H66</f>
        <v>0</v>
      </c>
      <c r="I64" s="242">
        <f>J64+K64</f>
        <v>5007</v>
      </c>
      <c r="J64" s="242">
        <f>J66</f>
        <v>5007</v>
      </c>
      <c r="K64" s="242">
        <f>K66</f>
        <v>0</v>
      </c>
      <c r="L64" s="140"/>
    </row>
    <row r="65" spans="1:12" s="198" customFormat="1" ht="12.75" customHeight="1">
      <c r="A65" s="215" t="s">
        <v>220</v>
      </c>
      <c r="B65" s="203"/>
      <c r="C65" s="203"/>
      <c r="D65" s="203"/>
      <c r="E65" s="203"/>
      <c r="F65" s="194"/>
      <c r="G65" s="194"/>
      <c r="H65" s="194"/>
      <c r="I65" s="186"/>
      <c r="J65" s="186"/>
      <c r="K65" s="194"/>
      <c r="L65" s="82"/>
    </row>
    <row r="66" spans="1:12" s="198" customFormat="1" ht="48.75" customHeight="1">
      <c r="A66" s="195" t="s">
        <v>844</v>
      </c>
      <c r="B66" s="203" t="s">
        <v>85</v>
      </c>
      <c r="C66" s="203" t="s">
        <v>755</v>
      </c>
      <c r="D66" s="203" t="s">
        <v>751</v>
      </c>
      <c r="E66" s="203" t="s">
        <v>786</v>
      </c>
      <c r="F66" s="194">
        <f>SUM(G66+H66)</f>
        <v>0</v>
      </c>
      <c r="G66" s="194">
        <v>0</v>
      </c>
      <c r="H66" s="194">
        <v>0</v>
      </c>
      <c r="I66" s="186">
        <f>SUM(J66+K66)</f>
        <v>5007</v>
      </c>
      <c r="J66" s="186">
        <v>5007</v>
      </c>
      <c r="K66" s="194">
        <v>0</v>
      </c>
      <c r="L66" s="82" t="s">
        <v>787</v>
      </c>
    </row>
    <row r="67" spans="1:12" s="198" customFormat="1" ht="39.75" customHeight="1">
      <c r="A67" s="212" t="s">
        <v>463</v>
      </c>
      <c r="B67" s="200" t="s">
        <v>85</v>
      </c>
      <c r="C67" s="200" t="s">
        <v>757</v>
      </c>
      <c r="D67" s="203"/>
      <c r="E67" s="203"/>
      <c r="F67" s="199">
        <f aca="true" t="shared" si="7" ref="F67:K67">F68+F73</f>
        <v>27280.46</v>
      </c>
      <c r="G67" s="199">
        <f t="shared" si="7"/>
        <v>27280.46</v>
      </c>
      <c r="H67" s="199">
        <f t="shared" si="7"/>
        <v>0</v>
      </c>
      <c r="I67" s="199">
        <f t="shared" si="7"/>
        <v>19123.66</v>
      </c>
      <c r="J67" s="199">
        <f t="shared" si="7"/>
        <v>19123.66</v>
      </c>
      <c r="K67" s="199">
        <f t="shared" si="7"/>
        <v>0</v>
      </c>
      <c r="L67" s="82"/>
    </row>
    <row r="68" spans="1:12" s="198" customFormat="1" ht="12">
      <c r="A68" s="238" t="s">
        <v>261</v>
      </c>
      <c r="B68" s="239" t="s">
        <v>85</v>
      </c>
      <c r="C68" s="268" t="s">
        <v>757</v>
      </c>
      <c r="D68" s="240">
        <v>129</v>
      </c>
      <c r="E68" s="240">
        <v>213</v>
      </c>
      <c r="F68" s="241">
        <f>G68+H68</f>
        <v>27280.46</v>
      </c>
      <c r="G68" s="241">
        <f>SUM(G70+G71+G72)</f>
        <v>27280.46</v>
      </c>
      <c r="H68" s="241">
        <f>SUM(H70+H71+H72)</f>
        <v>0</v>
      </c>
      <c r="I68" s="241">
        <f>J68+K68</f>
        <v>18107.18</v>
      </c>
      <c r="J68" s="241">
        <f>SUM(J70+J71+J72)</f>
        <v>18107.18</v>
      </c>
      <c r="K68" s="241">
        <f>SUM(K70+K71+K72)</f>
        <v>0</v>
      </c>
      <c r="L68" s="138"/>
    </row>
    <row r="69" spans="1:12" s="198" customFormat="1" ht="12">
      <c r="A69" s="219" t="s">
        <v>220</v>
      </c>
      <c r="B69" s="220"/>
      <c r="C69" s="269"/>
      <c r="D69" s="221"/>
      <c r="E69" s="221"/>
      <c r="F69" s="222"/>
      <c r="G69" s="222"/>
      <c r="H69" s="222"/>
      <c r="I69" s="222"/>
      <c r="J69" s="222"/>
      <c r="K69" s="222"/>
      <c r="L69" s="223"/>
    </row>
    <row r="70" spans="1:12" s="198" customFormat="1" ht="40.5" customHeight="1">
      <c r="A70" s="224" t="s">
        <v>805</v>
      </c>
      <c r="B70" s="220" t="s">
        <v>85</v>
      </c>
      <c r="C70" s="269" t="s">
        <v>757</v>
      </c>
      <c r="D70" s="221">
        <v>129</v>
      </c>
      <c r="E70" s="221">
        <v>213</v>
      </c>
      <c r="F70" s="222">
        <f>SUM(G70+H70)</f>
        <v>0</v>
      </c>
      <c r="G70" s="222">
        <v>0</v>
      </c>
      <c r="H70" s="222">
        <v>0</v>
      </c>
      <c r="I70" s="222">
        <f>SUM(J70+K70)</f>
        <v>18107.18</v>
      </c>
      <c r="J70" s="222">
        <v>18107.18</v>
      </c>
      <c r="K70" s="222">
        <v>0</v>
      </c>
      <c r="L70" s="275" t="s">
        <v>831</v>
      </c>
    </row>
    <row r="71" spans="1:12" s="198" customFormat="1" ht="40.5" customHeight="1">
      <c r="A71" s="224" t="s">
        <v>838</v>
      </c>
      <c r="B71" s="220" t="s">
        <v>85</v>
      </c>
      <c r="C71" s="269" t="s">
        <v>757</v>
      </c>
      <c r="D71" s="221">
        <v>129</v>
      </c>
      <c r="E71" s="221">
        <v>213</v>
      </c>
      <c r="F71" s="222">
        <f>SUM(G71+H71)</f>
        <v>0.01</v>
      </c>
      <c r="G71" s="222">
        <v>0.01</v>
      </c>
      <c r="H71" s="222">
        <v>0</v>
      </c>
      <c r="I71" s="222">
        <f>SUM(J71+K71)</f>
        <v>0</v>
      </c>
      <c r="J71" s="222">
        <v>0</v>
      </c>
      <c r="K71" s="222">
        <v>0</v>
      </c>
      <c r="L71" s="275" t="s">
        <v>832</v>
      </c>
    </row>
    <row r="72" spans="1:12" s="198" customFormat="1" ht="32.25" customHeight="1">
      <c r="A72" s="224" t="s">
        <v>845</v>
      </c>
      <c r="B72" s="220" t="s">
        <v>85</v>
      </c>
      <c r="C72" s="269" t="s">
        <v>757</v>
      </c>
      <c r="D72" s="221">
        <v>129</v>
      </c>
      <c r="E72" s="221">
        <v>213</v>
      </c>
      <c r="F72" s="222">
        <f>SUM(G72+H72)</f>
        <v>27280.45</v>
      </c>
      <c r="G72" s="222">
        <v>27280.45</v>
      </c>
      <c r="H72" s="222">
        <v>0</v>
      </c>
      <c r="I72" s="222">
        <f>SUM(J72+K72)</f>
        <v>0</v>
      </c>
      <c r="J72" s="222">
        <v>0</v>
      </c>
      <c r="K72" s="222">
        <v>0</v>
      </c>
      <c r="L72" s="223" t="s">
        <v>829</v>
      </c>
    </row>
    <row r="73" spans="1:12" s="284" customFormat="1" ht="18" customHeight="1">
      <c r="A73" s="278" t="s">
        <v>27</v>
      </c>
      <c r="B73" s="279" t="s">
        <v>85</v>
      </c>
      <c r="C73" s="280" t="s">
        <v>757</v>
      </c>
      <c r="D73" s="281">
        <v>244</v>
      </c>
      <c r="E73" s="281">
        <v>221</v>
      </c>
      <c r="F73" s="282">
        <f>G73+H73</f>
        <v>0</v>
      </c>
      <c r="G73" s="282">
        <f>SUM(G75)</f>
        <v>0</v>
      </c>
      <c r="H73" s="282">
        <f>SUM(H75)</f>
        <v>0</v>
      </c>
      <c r="I73" s="282">
        <f>J73+K73</f>
        <v>1016.48</v>
      </c>
      <c r="J73" s="282">
        <f>SUM(J75)</f>
        <v>1016.48</v>
      </c>
      <c r="K73" s="282">
        <f>SUM(K75)</f>
        <v>0</v>
      </c>
      <c r="L73" s="283"/>
    </row>
    <row r="74" spans="1:12" s="198" customFormat="1" ht="12.75" customHeight="1">
      <c r="A74" s="77" t="s">
        <v>220</v>
      </c>
      <c r="B74" s="203"/>
      <c r="C74" s="270"/>
      <c r="D74" s="52"/>
      <c r="E74" s="52"/>
      <c r="F74" s="186"/>
      <c r="G74" s="186"/>
      <c r="H74" s="186"/>
      <c r="I74" s="204"/>
      <c r="J74" s="186"/>
      <c r="K74" s="186"/>
      <c r="L74" s="93"/>
    </row>
    <row r="75" spans="1:12" s="198" customFormat="1" ht="39" customHeight="1">
      <c r="A75" s="195" t="s">
        <v>846</v>
      </c>
      <c r="B75" s="203" t="s">
        <v>85</v>
      </c>
      <c r="C75" s="270" t="s">
        <v>757</v>
      </c>
      <c r="D75" s="52">
        <v>244</v>
      </c>
      <c r="E75" s="52">
        <v>221</v>
      </c>
      <c r="F75" s="186">
        <f>SUM(G75+H75)</f>
        <v>0</v>
      </c>
      <c r="G75" s="186">
        <v>0</v>
      </c>
      <c r="H75" s="186">
        <v>0</v>
      </c>
      <c r="I75" s="204">
        <f>SUM(J75+K75)</f>
        <v>1016.48</v>
      </c>
      <c r="J75" s="186">
        <v>1016.48</v>
      </c>
      <c r="K75" s="186">
        <v>0</v>
      </c>
      <c r="L75" s="93" t="s">
        <v>806</v>
      </c>
    </row>
    <row r="76" spans="1:12" s="198" customFormat="1" ht="24.75" customHeight="1" hidden="1">
      <c r="A76" s="230" t="s">
        <v>34</v>
      </c>
      <c r="B76" s="231" t="s">
        <v>62</v>
      </c>
      <c r="C76" s="231"/>
      <c r="D76" s="231"/>
      <c r="E76" s="231"/>
      <c r="F76" s="229">
        <f>G76+H76</f>
        <v>0</v>
      </c>
      <c r="G76" s="229">
        <f>G77+G81</f>
        <v>0</v>
      </c>
      <c r="H76" s="229">
        <f>H77+H81</f>
        <v>0</v>
      </c>
      <c r="I76" s="229">
        <f>J76+K76</f>
        <v>0</v>
      </c>
      <c r="J76" s="229">
        <f>J77+J81</f>
        <v>0</v>
      </c>
      <c r="K76" s="229">
        <f>K77+K81</f>
        <v>0</v>
      </c>
      <c r="L76" s="232"/>
    </row>
    <row r="77" spans="1:12" s="198" customFormat="1" ht="36" customHeight="1" hidden="1">
      <c r="A77" s="76" t="s">
        <v>420</v>
      </c>
      <c r="B77" s="200" t="s">
        <v>62</v>
      </c>
      <c r="C77" s="267" t="s">
        <v>761</v>
      </c>
      <c r="D77" s="52"/>
      <c r="E77" s="52"/>
      <c r="F77" s="201">
        <f>G77+H77</f>
        <v>0</v>
      </c>
      <c r="G77" s="201">
        <f>G78</f>
        <v>0</v>
      </c>
      <c r="H77" s="201">
        <f>H78</f>
        <v>0</v>
      </c>
      <c r="I77" s="201">
        <f>J77+K77</f>
        <v>0</v>
      </c>
      <c r="J77" s="201">
        <f>J78</f>
        <v>0</v>
      </c>
      <c r="K77" s="201">
        <f>K78</f>
        <v>0</v>
      </c>
      <c r="L77" s="93"/>
    </row>
    <row r="78" spans="1:12" s="198" customFormat="1" ht="12" hidden="1">
      <c r="A78" s="238" t="s">
        <v>788</v>
      </c>
      <c r="B78" s="239" t="s">
        <v>62</v>
      </c>
      <c r="C78" s="268" t="s">
        <v>761</v>
      </c>
      <c r="D78" s="240">
        <v>244</v>
      </c>
      <c r="E78" s="240">
        <v>226</v>
      </c>
      <c r="F78" s="241">
        <f>G78+H78</f>
        <v>0</v>
      </c>
      <c r="G78" s="241">
        <f>SUM(G80)</f>
        <v>0</v>
      </c>
      <c r="H78" s="241">
        <f>SUM(H80)</f>
        <v>0</v>
      </c>
      <c r="I78" s="241">
        <f>J78+K78</f>
        <v>0</v>
      </c>
      <c r="J78" s="241">
        <f>SUM(J80)</f>
        <v>0</v>
      </c>
      <c r="K78" s="241">
        <f>SUM(K80)</f>
        <v>0</v>
      </c>
      <c r="L78" s="138"/>
    </row>
    <row r="79" spans="1:12" s="198" customFormat="1" ht="12" hidden="1">
      <c r="A79" s="219" t="s">
        <v>220</v>
      </c>
      <c r="B79" s="220"/>
      <c r="C79" s="269"/>
      <c r="D79" s="221"/>
      <c r="E79" s="221"/>
      <c r="F79" s="222"/>
      <c r="G79" s="222"/>
      <c r="H79" s="222"/>
      <c r="I79" s="222"/>
      <c r="J79" s="222"/>
      <c r="K79" s="222"/>
      <c r="L79" s="223"/>
    </row>
    <row r="80" spans="1:12" s="198" customFormat="1" ht="80.25" customHeight="1" hidden="1">
      <c r="A80" s="224" t="s">
        <v>807</v>
      </c>
      <c r="B80" s="220" t="s">
        <v>62</v>
      </c>
      <c r="C80" s="269" t="s">
        <v>761</v>
      </c>
      <c r="D80" s="221">
        <v>244</v>
      </c>
      <c r="E80" s="221">
        <v>226</v>
      </c>
      <c r="F80" s="222">
        <f>SUM(G80+H80)</f>
        <v>0</v>
      </c>
      <c r="G80" s="222">
        <v>0</v>
      </c>
      <c r="H80" s="222">
        <v>0</v>
      </c>
      <c r="I80" s="222">
        <f>SUM(J80+K80)</f>
        <v>0</v>
      </c>
      <c r="J80" s="222">
        <v>0</v>
      </c>
      <c r="K80" s="222">
        <v>0</v>
      </c>
      <c r="L80" s="223" t="s">
        <v>808</v>
      </c>
    </row>
    <row r="81" spans="1:12" s="198" customFormat="1" ht="54.75" customHeight="1" hidden="1">
      <c r="A81" s="76" t="s">
        <v>421</v>
      </c>
      <c r="B81" s="200" t="s">
        <v>62</v>
      </c>
      <c r="C81" s="267" t="s">
        <v>762</v>
      </c>
      <c r="D81" s="52"/>
      <c r="E81" s="52"/>
      <c r="F81" s="201">
        <f>G81+H81</f>
        <v>0</v>
      </c>
      <c r="G81" s="201">
        <f>G82+G85</f>
        <v>0</v>
      </c>
      <c r="H81" s="201">
        <f>H82+H85</f>
        <v>0</v>
      </c>
      <c r="I81" s="201">
        <f>J81+K81</f>
        <v>0</v>
      </c>
      <c r="J81" s="201">
        <f>J82+J85</f>
        <v>0</v>
      </c>
      <c r="K81" s="201">
        <f>K82+K85</f>
        <v>0</v>
      </c>
      <c r="L81" s="93"/>
    </row>
    <row r="82" spans="1:12" s="198" customFormat="1" ht="12" hidden="1">
      <c r="A82" s="238" t="s">
        <v>788</v>
      </c>
      <c r="B82" s="239" t="s">
        <v>62</v>
      </c>
      <c r="C82" s="268" t="s">
        <v>762</v>
      </c>
      <c r="D82" s="240">
        <v>244</v>
      </c>
      <c r="E82" s="240">
        <v>226</v>
      </c>
      <c r="F82" s="241">
        <f>G82+H82</f>
        <v>0</v>
      </c>
      <c r="G82" s="241">
        <f>SUM(G84)</f>
        <v>0</v>
      </c>
      <c r="H82" s="241">
        <f>SUM(H84)</f>
        <v>0</v>
      </c>
      <c r="I82" s="241">
        <f>J82+K82</f>
        <v>0</v>
      </c>
      <c r="J82" s="241">
        <f>SUM(J84)</f>
        <v>0</v>
      </c>
      <c r="K82" s="241">
        <f>SUM(K84)</f>
        <v>0</v>
      </c>
      <c r="L82" s="138"/>
    </row>
    <row r="83" spans="1:12" s="198" customFormat="1" ht="12" hidden="1">
      <c r="A83" s="219" t="s">
        <v>220</v>
      </c>
      <c r="B83" s="220"/>
      <c r="C83" s="269"/>
      <c r="D83" s="221"/>
      <c r="E83" s="221"/>
      <c r="F83" s="222"/>
      <c r="G83" s="222"/>
      <c r="H83" s="222"/>
      <c r="I83" s="222"/>
      <c r="J83" s="222"/>
      <c r="K83" s="222"/>
      <c r="L83" s="223"/>
    </row>
    <row r="84" spans="1:12" s="198" customFormat="1" ht="75.75" customHeight="1" hidden="1">
      <c r="A84" s="224" t="s">
        <v>809</v>
      </c>
      <c r="B84" s="220" t="s">
        <v>62</v>
      </c>
      <c r="C84" s="269" t="s">
        <v>762</v>
      </c>
      <c r="D84" s="221">
        <v>244</v>
      </c>
      <c r="E84" s="221">
        <v>226</v>
      </c>
      <c r="F84" s="222">
        <f>SUM(G84+H84)</f>
        <v>0</v>
      </c>
      <c r="G84" s="222">
        <v>0</v>
      </c>
      <c r="H84" s="222">
        <v>0</v>
      </c>
      <c r="I84" s="222">
        <f>SUM(J84+K84)</f>
        <v>0</v>
      </c>
      <c r="J84" s="222">
        <v>0</v>
      </c>
      <c r="K84" s="222">
        <v>0</v>
      </c>
      <c r="L84" s="223" t="s">
        <v>810</v>
      </c>
    </row>
    <row r="85" spans="1:12" s="198" customFormat="1" ht="12" hidden="1">
      <c r="A85" s="238" t="s">
        <v>30</v>
      </c>
      <c r="B85" s="239" t="s">
        <v>62</v>
      </c>
      <c r="C85" s="268" t="s">
        <v>762</v>
      </c>
      <c r="D85" s="240">
        <v>244</v>
      </c>
      <c r="E85" s="240">
        <v>290</v>
      </c>
      <c r="F85" s="241">
        <f>G85+H85</f>
        <v>0</v>
      </c>
      <c r="G85" s="241">
        <f>SUM(G87)</f>
        <v>0</v>
      </c>
      <c r="H85" s="241">
        <f>SUM(H87)</f>
        <v>0</v>
      </c>
      <c r="I85" s="241">
        <f>J85+K85</f>
        <v>0</v>
      </c>
      <c r="J85" s="241">
        <f>SUM(J87)</f>
        <v>0</v>
      </c>
      <c r="K85" s="241">
        <f>SUM(K87)</f>
        <v>0</v>
      </c>
      <c r="L85" s="138"/>
    </row>
    <row r="86" spans="1:12" s="198" customFormat="1" ht="12" hidden="1">
      <c r="A86" s="219" t="s">
        <v>220</v>
      </c>
      <c r="B86" s="220"/>
      <c r="C86" s="269"/>
      <c r="D86" s="221"/>
      <c r="E86" s="221"/>
      <c r="F86" s="222"/>
      <c r="G86" s="222"/>
      <c r="H86" s="222"/>
      <c r="I86" s="222"/>
      <c r="J86" s="222"/>
      <c r="K86" s="222"/>
      <c r="L86" s="223"/>
    </row>
    <row r="87" spans="1:12" s="198" customFormat="1" ht="75.75" customHeight="1" hidden="1">
      <c r="A87" s="224" t="s">
        <v>811</v>
      </c>
      <c r="B87" s="220" t="s">
        <v>62</v>
      </c>
      <c r="C87" s="269" t="s">
        <v>762</v>
      </c>
      <c r="D87" s="221">
        <v>244</v>
      </c>
      <c r="E87" s="221">
        <v>290</v>
      </c>
      <c r="F87" s="222">
        <f>SUM(G87+H87)</f>
        <v>0</v>
      </c>
      <c r="G87" s="222">
        <v>0</v>
      </c>
      <c r="H87" s="222">
        <v>0</v>
      </c>
      <c r="I87" s="222">
        <f>SUM(J87+K87)</f>
        <v>0</v>
      </c>
      <c r="J87" s="222">
        <v>0</v>
      </c>
      <c r="K87" s="222">
        <v>0</v>
      </c>
      <c r="L87" s="223" t="s">
        <v>810</v>
      </c>
    </row>
    <row r="88" spans="1:12" s="198" customFormat="1" ht="18" customHeight="1">
      <c r="A88" s="230" t="s">
        <v>67</v>
      </c>
      <c r="B88" s="231" t="s">
        <v>304</v>
      </c>
      <c r="C88" s="231"/>
      <c r="D88" s="231"/>
      <c r="E88" s="231"/>
      <c r="F88" s="229">
        <f>G88+H88</f>
        <v>70560.27</v>
      </c>
      <c r="G88" s="229">
        <f>G89+G99+G104</f>
        <v>70560.27</v>
      </c>
      <c r="H88" s="229">
        <f>H89+H99+H104</f>
        <v>0</v>
      </c>
      <c r="I88" s="229">
        <f>J88+K88</f>
        <v>0</v>
      </c>
      <c r="J88" s="229">
        <f>J89+J99+J104</f>
        <v>0</v>
      </c>
      <c r="K88" s="229">
        <f>K89+K99+K104</f>
        <v>0</v>
      </c>
      <c r="L88" s="232"/>
    </row>
    <row r="89" spans="1:12" s="198" customFormat="1" ht="36" customHeight="1" hidden="1">
      <c r="A89" s="76" t="s">
        <v>318</v>
      </c>
      <c r="B89" s="200" t="s">
        <v>304</v>
      </c>
      <c r="C89" s="267" t="s">
        <v>769</v>
      </c>
      <c r="D89" s="52"/>
      <c r="E89" s="52"/>
      <c r="F89" s="201">
        <f>G89+H89</f>
        <v>0</v>
      </c>
      <c r="G89" s="201">
        <f>G90+G93+G96</f>
        <v>0</v>
      </c>
      <c r="H89" s="201">
        <f>H90+H93+H96</f>
        <v>0</v>
      </c>
      <c r="I89" s="201">
        <f>J89+K89</f>
        <v>0</v>
      </c>
      <c r="J89" s="201">
        <f>J90+J93+J96</f>
        <v>0</v>
      </c>
      <c r="K89" s="201">
        <f>K90+K93+K96</f>
        <v>0</v>
      </c>
      <c r="L89" s="93"/>
    </row>
    <row r="90" spans="1:12" s="198" customFormat="1" ht="12" hidden="1">
      <c r="A90" s="238" t="s">
        <v>788</v>
      </c>
      <c r="B90" s="239" t="s">
        <v>304</v>
      </c>
      <c r="C90" s="268" t="s">
        <v>769</v>
      </c>
      <c r="D90" s="240">
        <v>244</v>
      </c>
      <c r="E90" s="240">
        <v>226</v>
      </c>
      <c r="F90" s="241">
        <f>G90+H90</f>
        <v>0</v>
      </c>
      <c r="G90" s="241">
        <f>SUM(G92)</f>
        <v>0</v>
      </c>
      <c r="H90" s="241">
        <f>SUM(H92)</f>
        <v>0</v>
      </c>
      <c r="I90" s="241">
        <f>J90+K90</f>
        <v>0</v>
      </c>
      <c r="J90" s="241">
        <f>SUM(J92)</f>
        <v>0</v>
      </c>
      <c r="K90" s="241">
        <f>SUM(K92)</f>
        <v>0</v>
      </c>
      <c r="L90" s="138"/>
    </row>
    <row r="91" spans="1:12" s="198" customFormat="1" ht="12" hidden="1">
      <c r="A91" s="219" t="s">
        <v>220</v>
      </c>
      <c r="B91" s="220"/>
      <c r="C91" s="269"/>
      <c r="D91" s="221"/>
      <c r="E91" s="221"/>
      <c r="F91" s="222"/>
      <c r="G91" s="222"/>
      <c r="H91" s="222"/>
      <c r="I91" s="222"/>
      <c r="J91" s="222"/>
      <c r="K91" s="222"/>
      <c r="L91" s="223"/>
    </row>
    <row r="92" spans="1:12" s="198" customFormat="1" ht="45" customHeight="1" hidden="1">
      <c r="A92" s="224" t="s">
        <v>812</v>
      </c>
      <c r="B92" s="220" t="s">
        <v>304</v>
      </c>
      <c r="C92" s="269" t="s">
        <v>769</v>
      </c>
      <c r="D92" s="221">
        <v>244</v>
      </c>
      <c r="E92" s="221">
        <v>226</v>
      </c>
      <c r="F92" s="222">
        <f>SUM(G92+H92)</f>
        <v>0</v>
      </c>
      <c r="G92" s="222">
        <v>0</v>
      </c>
      <c r="H92" s="222">
        <v>0</v>
      </c>
      <c r="I92" s="222">
        <f>SUM(J92+K92)</f>
        <v>0</v>
      </c>
      <c r="J92" s="222">
        <v>0</v>
      </c>
      <c r="K92" s="222">
        <v>0</v>
      </c>
      <c r="L92" s="223" t="s">
        <v>813</v>
      </c>
    </row>
    <row r="93" spans="1:12" s="198" customFormat="1" ht="12" hidden="1">
      <c r="A93" s="238" t="s">
        <v>32</v>
      </c>
      <c r="B93" s="239" t="s">
        <v>304</v>
      </c>
      <c r="C93" s="268" t="s">
        <v>769</v>
      </c>
      <c r="D93" s="240">
        <v>244</v>
      </c>
      <c r="E93" s="240">
        <v>310</v>
      </c>
      <c r="F93" s="241">
        <f>G93+H93</f>
        <v>0</v>
      </c>
      <c r="G93" s="241">
        <f>SUM(G95)</f>
        <v>0</v>
      </c>
      <c r="H93" s="241">
        <f>SUM(H95)</f>
        <v>0</v>
      </c>
      <c r="I93" s="241">
        <f>J93+K93</f>
        <v>0</v>
      </c>
      <c r="J93" s="241">
        <f>SUM(J95)</f>
        <v>0</v>
      </c>
      <c r="K93" s="241">
        <f>SUM(K95)</f>
        <v>0</v>
      </c>
      <c r="L93" s="138"/>
    </row>
    <row r="94" spans="1:12" s="198" customFormat="1" ht="12" hidden="1">
      <c r="A94" s="219" t="s">
        <v>220</v>
      </c>
      <c r="B94" s="220"/>
      <c r="C94" s="269"/>
      <c r="D94" s="221"/>
      <c r="E94" s="221"/>
      <c r="F94" s="222"/>
      <c r="G94" s="222"/>
      <c r="H94" s="222"/>
      <c r="I94" s="222"/>
      <c r="J94" s="222"/>
      <c r="K94" s="222"/>
      <c r="L94" s="223"/>
    </row>
    <row r="95" spans="1:12" s="198" customFormat="1" ht="47.25" customHeight="1" hidden="1">
      <c r="A95" s="224" t="s">
        <v>814</v>
      </c>
      <c r="B95" s="220" t="s">
        <v>304</v>
      </c>
      <c r="C95" s="269" t="s">
        <v>769</v>
      </c>
      <c r="D95" s="221">
        <v>244</v>
      </c>
      <c r="E95" s="221">
        <v>310</v>
      </c>
      <c r="F95" s="222">
        <f>SUM(G95+H95)</f>
        <v>0</v>
      </c>
      <c r="G95" s="222">
        <v>0</v>
      </c>
      <c r="H95" s="222">
        <v>0</v>
      </c>
      <c r="I95" s="222">
        <f>SUM(J95+K95)</f>
        <v>0</v>
      </c>
      <c r="J95" s="222">
        <v>0</v>
      </c>
      <c r="K95" s="222">
        <v>0</v>
      </c>
      <c r="L95" s="223" t="s">
        <v>813</v>
      </c>
    </row>
    <row r="96" spans="1:12" s="198" customFormat="1" ht="12" hidden="1">
      <c r="A96" s="238" t="s">
        <v>33</v>
      </c>
      <c r="B96" s="239" t="s">
        <v>304</v>
      </c>
      <c r="C96" s="268" t="s">
        <v>769</v>
      </c>
      <c r="D96" s="240">
        <v>244</v>
      </c>
      <c r="E96" s="240">
        <v>340</v>
      </c>
      <c r="F96" s="241">
        <f>G96+H96</f>
        <v>0</v>
      </c>
      <c r="G96" s="241">
        <f>SUM(G98)</f>
        <v>0</v>
      </c>
      <c r="H96" s="241">
        <f>SUM(H98)</f>
        <v>0</v>
      </c>
      <c r="I96" s="241">
        <f>J96+K96</f>
        <v>0</v>
      </c>
      <c r="J96" s="241">
        <f>SUM(J98)</f>
        <v>0</v>
      </c>
      <c r="K96" s="241">
        <f>SUM(K98)</f>
        <v>0</v>
      </c>
      <c r="L96" s="138"/>
    </row>
    <row r="97" spans="1:12" s="198" customFormat="1" ht="12" hidden="1">
      <c r="A97" s="219" t="s">
        <v>220</v>
      </c>
      <c r="B97" s="220"/>
      <c r="C97" s="269"/>
      <c r="D97" s="221"/>
      <c r="E97" s="221"/>
      <c r="F97" s="222"/>
      <c r="G97" s="222"/>
      <c r="H97" s="222"/>
      <c r="I97" s="222"/>
      <c r="J97" s="222"/>
      <c r="K97" s="222"/>
      <c r="L97" s="223"/>
    </row>
    <row r="98" spans="1:12" s="198" customFormat="1" ht="60" customHeight="1" hidden="1">
      <c r="A98" s="224" t="s">
        <v>815</v>
      </c>
      <c r="B98" s="220" t="s">
        <v>304</v>
      </c>
      <c r="C98" s="269" t="s">
        <v>769</v>
      </c>
      <c r="D98" s="221">
        <v>244</v>
      </c>
      <c r="E98" s="221">
        <v>340</v>
      </c>
      <c r="F98" s="222">
        <f>SUM(G98+H98)</f>
        <v>0</v>
      </c>
      <c r="G98" s="222">
        <v>0</v>
      </c>
      <c r="H98" s="222">
        <v>0</v>
      </c>
      <c r="I98" s="222">
        <f>SUM(J98+K98)</f>
        <v>0</v>
      </c>
      <c r="J98" s="222">
        <v>0</v>
      </c>
      <c r="K98" s="222">
        <v>0</v>
      </c>
      <c r="L98" s="223" t="s">
        <v>813</v>
      </c>
    </row>
    <row r="99" spans="1:12" s="198" customFormat="1" ht="51" customHeight="1" hidden="1">
      <c r="A99" s="76" t="s">
        <v>68</v>
      </c>
      <c r="B99" s="200" t="s">
        <v>304</v>
      </c>
      <c r="C99" s="267" t="s">
        <v>771</v>
      </c>
      <c r="D99" s="52"/>
      <c r="E99" s="52"/>
      <c r="F99" s="201">
        <f>G99+H99</f>
        <v>0</v>
      </c>
      <c r="G99" s="201">
        <f>G100</f>
        <v>0</v>
      </c>
      <c r="H99" s="201">
        <f>H100</f>
        <v>0</v>
      </c>
      <c r="I99" s="201">
        <f>J99+K99</f>
        <v>0</v>
      </c>
      <c r="J99" s="201">
        <f>J100</f>
        <v>0</v>
      </c>
      <c r="K99" s="201">
        <f>K100</f>
        <v>0</v>
      </c>
      <c r="L99" s="93"/>
    </row>
    <row r="100" spans="1:12" s="198" customFormat="1" ht="12" hidden="1">
      <c r="A100" s="238" t="s">
        <v>788</v>
      </c>
      <c r="B100" s="239" t="s">
        <v>304</v>
      </c>
      <c r="C100" s="268" t="s">
        <v>771</v>
      </c>
      <c r="D100" s="240">
        <v>244</v>
      </c>
      <c r="E100" s="240">
        <v>226</v>
      </c>
      <c r="F100" s="241">
        <f>G100+H100</f>
        <v>0</v>
      </c>
      <c r="G100" s="241">
        <f>SUM(G102+G103)</f>
        <v>0</v>
      </c>
      <c r="H100" s="241">
        <f>SUM(H102+H103)</f>
        <v>0</v>
      </c>
      <c r="I100" s="241">
        <f>J100+K100</f>
        <v>0</v>
      </c>
      <c r="J100" s="241">
        <f>SUM(J102+J103)</f>
        <v>0</v>
      </c>
      <c r="K100" s="241">
        <f>SUM(K102+K103)</f>
        <v>0</v>
      </c>
      <c r="L100" s="138"/>
    </row>
    <row r="101" spans="1:12" s="198" customFormat="1" ht="12" hidden="1">
      <c r="A101" s="219" t="s">
        <v>220</v>
      </c>
      <c r="B101" s="220"/>
      <c r="C101" s="269"/>
      <c r="D101" s="221"/>
      <c r="E101" s="221"/>
      <c r="F101" s="222"/>
      <c r="G101" s="222"/>
      <c r="H101" s="222"/>
      <c r="I101" s="222"/>
      <c r="J101" s="222"/>
      <c r="K101" s="222"/>
      <c r="L101" s="223"/>
    </row>
    <row r="102" spans="1:12" s="198" customFormat="1" ht="57" customHeight="1" hidden="1">
      <c r="A102" s="224" t="s">
        <v>789</v>
      </c>
      <c r="B102" s="220" t="s">
        <v>304</v>
      </c>
      <c r="C102" s="269" t="s">
        <v>771</v>
      </c>
      <c r="D102" s="221">
        <v>244</v>
      </c>
      <c r="E102" s="221">
        <v>226</v>
      </c>
      <c r="F102" s="222">
        <f>SUM(G102+H102)</f>
        <v>0</v>
      </c>
      <c r="G102" s="222">
        <v>0</v>
      </c>
      <c r="H102" s="222">
        <v>0</v>
      </c>
      <c r="I102" s="222">
        <f>SUM(J102+K102)</f>
        <v>0</v>
      </c>
      <c r="J102" s="222">
        <v>0</v>
      </c>
      <c r="K102" s="222">
        <v>0</v>
      </c>
      <c r="L102" s="223" t="s">
        <v>816</v>
      </c>
    </row>
    <row r="103" spans="1:12" s="198" customFormat="1" ht="55.5" customHeight="1" hidden="1">
      <c r="A103" s="224" t="s">
        <v>817</v>
      </c>
      <c r="B103" s="220" t="s">
        <v>304</v>
      </c>
      <c r="C103" s="269" t="s">
        <v>771</v>
      </c>
      <c r="D103" s="221">
        <v>244</v>
      </c>
      <c r="E103" s="221">
        <v>226</v>
      </c>
      <c r="F103" s="222">
        <f>SUM(G103+H103)</f>
        <v>0</v>
      </c>
      <c r="G103" s="222">
        <v>0</v>
      </c>
      <c r="H103" s="222">
        <v>0</v>
      </c>
      <c r="I103" s="222">
        <f>SUM(J103+K103)</f>
        <v>0</v>
      </c>
      <c r="J103" s="222">
        <v>0</v>
      </c>
      <c r="K103" s="222">
        <v>0</v>
      </c>
      <c r="L103" s="223" t="s">
        <v>818</v>
      </c>
    </row>
    <row r="104" spans="1:12" s="198" customFormat="1" ht="51" customHeight="1">
      <c r="A104" s="76" t="s">
        <v>427</v>
      </c>
      <c r="B104" s="200" t="s">
        <v>304</v>
      </c>
      <c r="C104" s="267" t="s">
        <v>772</v>
      </c>
      <c r="D104" s="52"/>
      <c r="E104" s="52"/>
      <c r="F104" s="201">
        <f>G104+H104</f>
        <v>70560.27</v>
      </c>
      <c r="G104" s="201">
        <f>G105+G108</f>
        <v>70560.27</v>
      </c>
      <c r="H104" s="201">
        <f>H105+H108</f>
        <v>0</v>
      </c>
      <c r="I104" s="201">
        <f>J104+K104</f>
        <v>0</v>
      </c>
      <c r="J104" s="201">
        <f>J105+J108</f>
        <v>0</v>
      </c>
      <c r="K104" s="201">
        <f>K105+K108</f>
        <v>0</v>
      </c>
      <c r="L104" s="93"/>
    </row>
    <row r="105" spans="1:12" s="198" customFormat="1" ht="12">
      <c r="A105" s="238" t="s">
        <v>788</v>
      </c>
      <c r="B105" s="239" t="s">
        <v>304</v>
      </c>
      <c r="C105" s="268" t="s">
        <v>772</v>
      </c>
      <c r="D105" s="240">
        <v>244</v>
      </c>
      <c r="E105" s="240">
        <v>226</v>
      </c>
      <c r="F105" s="241">
        <f>G105+H105</f>
        <v>4830.27</v>
      </c>
      <c r="G105" s="241">
        <f>SUM(G107)</f>
        <v>4830.27</v>
      </c>
      <c r="H105" s="241">
        <f>SUM(H107)</f>
        <v>0</v>
      </c>
      <c r="I105" s="241">
        <f>J105+K105</f>
        <v>0</v>
      </c>
      <c r="J105" s="241">
        <f>SUM(J107)</f>
        <v>0</v>
      </c>
      <c r="K105" s="241">
        <f>SUM(K107)</f>
        <v>0</v>
      </c>
      <c r="L105" s="138"/>
    </row>
    <row r="106" spans="1:12" s="198" customFormat="1" ht="12">
      <c r="A106" s="219" t="s">
        <v>220</v>
      </c>
      <c r="B106" s="220"/>
      <c r="C106" s="269"/>
      <c r="D106" s="221"/>
      <c r="E106" s="221"/>
      <c r="F106" s="222"/>
      <c r="G106" s="222"/>
      <c r="H106" s="222"/>
      <c r="I106" s="222"/>
      <c r="J106" s="222"/>
      <c r="K106" s="222"/>
      <c r="L106" s="223"/>
    </row>
    <row r="107" spans="1:12" s="198" customFormat="1" ht="57" customHeight="1">
      <c r="A107" s="224" t="s">
        <v>819</v>
      </c>
      <c r="B107" s="220" t="s">
        <v>304</v>
      </c>
      <c r="C107" s="269" t="s">
        <v>772</v>
      </c>
      <c r="D107" s="221">
        <v>244</v>
      </c>
      <c r="E107" s="221">
        <v>226</v>
      </c>
      <c r="F107" s="222">
        <f>SUM(G107+H107)</f>
        <v>4830.27</v>
      </c>
      <c r="G107" s="222">
        <v>4830.27</v>
      </c>
      <c r="H107" s="222">
        <v>0</v>
      </c>
      <c r="I107" s="222">
        <f>SUM(J107+K107)</f>
        <v>0</v>
      </c>
      <c r="J107" s="222">
        <v>0</v>
      </c>
      <c r="K107" s="222">
        <v>0</v>
      </c>
      <c r="L107" s="223" t="s">
        <v>820</v>
      </c>
    </row>
    <row r="108" spans="1:12" s="198" customFormat="1" ht="12">
      <c r="A108" s="238" t="s">
        <v>32</v>
      </c>
      <c r="B108" s="239" t="s">
        <v>304</v>
      </c>
      <c r="C108" s="268" t="s">
        <v>772</v>
      </c>
      <c r="D108" s="240">
        <v>244</v>
      </c>
      <c r="E108" s="240">
        <v>310</v>
      </c>
      <c r="F108" s="241">
        <f>G108+H108</f>
        <v>65730</v>
      </c>
      <c r="G108" s="241">
        <f>SUM(G110)</f>
        <v>65730</v>
      </c>
      <c r="H108" s="241">
        <f>SUM(H110)</f>
        <v>0</v>
      </c>
      <c r="I108" s="241">
        <f>J108+K108</f>
        <v>0</v>
      </c>
      <c r="J108" s="241">
        <f>SUM(J110)</f>
        <v>0</v>
      </c>
      <c r="K108" s="241">
        <f>SUM(K110)</f>
        <v>0</v>
      </c>
      <c r="L108" s="138"/>
    </row>
    <row r="109" spans="1:12" s="198" customFormat="1" ht="12">
      <c r="A109" s="219" t="s">
        <v>220</v>
      </c>
      <c r="B109" s="220"/>
      <c r="C109" s="269"/>
      <c r="D109" s="221"/>
      <c r="E109" s="221"/>
      <c r="F109" s="222"/>
      <c r="G109" s="222"/>
      <c r="H109" s="222"/>
      <c r="I109" s="222"/>
      <c r="J109" s="222"/>
      <c r="K109" s="222"/>
      <c r="L109" s="223"/>
    </row>
    <row r="110" spans="1:12" s="198" customFormat="1" ht="58.5" customHeight="1">
      <c r="A110" s="224" t="s">
        <v>821</v>
      </c>
      <c r="B110" s="220" t="s">
        <v>304</v>
      </c>
      <c r="C110" s="269" t="s">
        <v>772</v>
      </c>
      <c r="D110" s="221">
        <v>244</v>
      </c>
      <c r="E110" s="221">
        <v>310</v>
      </c>
      <c r="F110" s="222">
        <f>SUM(G110+H110)</f>
        <v>65730</v>
      </c>
      <c r="G110" s="222">
        <v>65730</v>
      </c>
      <c r="H110" s="222">
        <v>0</v>
      </c>
      <c r="I110" s="222">
        <f>SUM(J110+K110)</f>
        <v>0</v>
      </c>
      <c r="J110" s="222">
        <v>0</v>
      </c>
      <c r="K110" s="222">
        <v>0</v>
      </c>
      <c r="L110" s="223" t="s">
        <v>820</v>
      </c>
    </row>
    <row r="111" spans="1:12" s="198" customFormat="1" ht="24.75" customHeight="1">
      <c r="A111" s="230" t="s">
        <v>14</v>
      </c>
      <c r="B111" s="231" t="s">
        <v>228</v>
      </c>
      <c r="C111" s="231"/>
      <c r="D111" s="231"/>
      <c r="E111" s="231"/>
      <c r="F111" s="229">
        <f>G111+H111</f>
        <v>124000</v>
      </c>
      <c r="G111" s="229">
        <f>G112+G116</f>
        <v>124000</v>
      </c>
      <c r="H111" s="229">
        <f>H112+H116</f>
        <v>0</v>
      </c>
      <c r="I111" s="229">
        <f>J111+K111</f>
        <v>0</v>
      </c>
      <c r="J111" s="229">
        <f>J112+J116</f>
        <v>0</v>
      </c>
      <c r="K111" s="229">
        <f>K112+K116</f>
        <v>0</v>
      </c>
      <c r="L111" s="232"/>
    </row>
    <row r="112" spans="1:12" s="198" customFormat="1" ht="36" customHeight="1" hidden="1">
      <c r="A112" s="76" t="s">
        <v>430</v>
      </c>
      <c r="B112" s="200" t="s">
        <v>228</v>
      </c>
      <c r="C112" s="267" t="s">
        <v>774</v>
      </c>
      <c r="D112" s="52"/>
      <c r="E112" s="52"/>
      <c r="F112" s="201">
        <f>G112+H112</f>
        <v>0</v>
      </c>
      <c r="G112" s="201">
        <f>G113</f>
        <v>0</v>
      </c>
      <c r="H112" s="201">
        <f>H113</f>
        <v>0</v>
      </c>
      <c r="I112" s="201">
        <f>J112+K112</f>
        <v>0</v>
      </c>
      <c r="J112" s="201">
        <f>J113</f>
        <v>0</v>
      </c>
      <c r="K112" s="201">
        <f>K113</f>
        <v>0</v>
      </c>
      <c r="L112" s="93"/>
    </row>
    <row r="113" spans="1:12" s="198" customFormat="1" ht="12" hidden="1">
      <c r="A113" s="238" t="s">
        <v>788</v>
      </c>
      <c r="B113" s="239" t="s">
        <v>228</v>
      </c>
      <c r="C113" s="268" t="s">
        <v>774</v>
      </c>
      <c r="D113" s="240">
        <v>244</v>
      </c>
      <c r="E113" s="240">
        <v>226</v>
      </c>
      <c r="F113" s="241">
        <f>G113+H113</f>
        <v>0</v>
      </c>
      <c r="G113" s="241">
        <f>SUM(G115)</f>
        <v>0</v>
      </c>
      <c r="H113" s="241">
        <f>SUM(H115)</f>
        <v>0</v>
      </c>
      <c r="I113" s="241">
        <f>J113+K113</f>
        <v>0</v>
      </c>
      <c r="J113" s="241">
        <f>SUM(J115)</f>
        <v>0</v>
      </c>
      <c r="K113" s="241">
        <f>SUM(K115)</f>
        <v>0</v>
      </c>
      <c r="L113" s="138"/>
    </row>
    <row r="114" spans="1:12" s="198" customFormat="1" ht="12" hidden="1">
      <c r="A114" s="219" t="s">
        <v>220</v>
      </c>
      <c r="B114" s="220"/>
      <c r="C114" s="269"/>
      <c r="D114" s="221"/>
      <c r="E114" s="221"/>
      <c r="F114" s="222"/>
      <c r="G114" s="222"/>
      <c r="H114" s="222"/>
      <c r="I114" s="222"/>
      <c r="J114" s="222"/>
      <c r="K114" s="222"/>
      <c r="L114" s="223"/>
    </row>
    <row r="115" spans="1:12" s="198" customFormat="1" ht="76.5" customHeight="1" hidden="1">
      <c r="A115" s="224" t="s">
        <v>822</v>
      </c>
      <c r="B115" s="220" t="s">
        <v>228</v>
      </c>
      <c r="C115" s="269" t="s">
        <v>774</v>
      </c>
      <c r="D115" s="221">
        <v>244</v>
      </c>
      <c r="E115" s="221">
        <v>226</v>
      </c>
      <c r="F115" s="222">
        <f>SUM(G115+H115)</f>
        <v>0</v>
      </c>
      <c r="G115" s="222">
        <v>0</v>
      </c>
      <c r="H115" s="222">
        <v>0</v>
      </c>
      <c r="I115" s="222">
        <f>SUM(J115+K115)</f>
        <v>0</v>
      </c>
      <c r="J115" s="222">
        <v>0</v>
      </c>
      <c r="K115" s="222">
        <v>0</v>
      </c>
      <c r="L115" s="223" t="s">
        <v>808</v>
      </c>
    </row>
    <row r="116" spans="1:12" s="198" customFormat="1" ht="54.75" customHeight="1">
      <c r="A116" s="76" t="s">
        <v>398</v>
      </c>
      <c r="B116" s="200" t="s">
        <v>228</v>
      </c>
      <c r="C116" s="267" t="s">
        <v>775</v>
      </c>
      <c r="D116" s="52"/>
      <c r="E116" s="52"/>
      <c r="F116" s="201">
        <f>G116+H116</f>
        <v>124000</v>
      </c>
      <c r="G116" s="201">
        <f>G117</f>
        <v>124000</v>
      </c>
      <c r="H116" s="201">
        <f>H117</f>
        <v>0</v>
      </c>
      <c r="I116" s="201">
        <f>J116+K116</f>
        <v>0</v>
      </c>
      <c r="J116" s="201">
        <f>J117</f>
        <v>0</v>
      </c>
      <c r="K116" s="201">
        <f>K117</f>
        <v>0</v>
      </c>
      <c r="L116" s="93"/>
    </row>
    <row r="117" spans="1:12" s="198" customFormat="1" ht="12">
      <c r="A117" s="238" t="s">
        <v>788</v>
      </c>
      <c r="B117" s="239" t="s">
        <v>228</v>
      </c>
      <c r="C117" s="268" t="s">
        <v>775</v>
      </c>
      <c r="D117" s="240">
        <v>244</v>
      </c>
      <c r="E117" s="240">
        <v>226</v>
      </c>
      <c r="F117" s="241">
        <f>G117+H117</f>
        <v>124000</v>
      </c>
      <c r="G117" s="241">
        <f>SUM(G119)</f>
        <v>124000</v>
      </c>
      <c r="H117" s="241">
        <f>SUM(H119)</f>
        <v>0</v>
      </c>
      <c r="I117" s="241">
        <f>J117+K117</f>
        <v>0</v>
      </c>
      <c r="J117" s="241">
        <f>SUM(J119)</f>
        <v>0</v>
      </c>
      <c r="K117" s="241">
        <f>SUM(K119)</f>
        <v>0</v>
      </c>
      <c r="L117" s="138"/>
    </row>
    <row r="118" spans="1:12" s="198" customFormat="1" ht="12">
      <c r="A118" s="219" t="s">
        <v>220</v>
      </c>
      <c r="B118" s="220"/>
      <c r="C118" s="269"/>
      <c r="D118" s="221"/>
      <c r="E118" s="221"/>
      <c r="F118" s="222"/>
      <c r="G118" s="222"/>
      <c r="H118" s="222"/>
      <c r="I118" s="222"/>
      <c r="J118" s="222"/>
      <c r="K118" s="222"/>
      <c r="L118" s="223"/>
    </row>
    <row r="119" spans="1:12" s="198" customFormat="1" ht="80.25" customHeight="1">
      <c r="A119" s="224" t="s">
        <v>823</v>
      </c>
      <c r="B119" s="220" t="s">
        <v>228</v>
      </c>
      <c r="C119" s="269" t="s">
        <v>775</v>
      </c>
      <c r="D119" s="221">
        <v>244</v>
      </c>
      <c r="E119" s="221">
        <v>226</v>
      </c>
      <c r="F119" s="222">
        <f>SUM(G119+H119)</f>
        <v>124000</v>
      </c>
      <c r="G119" s="222">
        <v>124000</v>
      </c>
      <c r="H119" s="222">
        <v>0</v>
      </c>
      <c r="I119" s="222">
        <f>SUM(J119+K119)</f>
        <v>0</v>
      </c>
      <c r="J119" s="222">
        <v>0</v>
      </c>
      <c r="K119" s="222">
        <v>0</v>
      </c>
      <c r="L119" s="223" t="s">
        <v>847</v>
      </c>
    </row>
    <row r="120" spans="1:12" s="198" customFormat="1" ht="18" customHeight="1" hidden="1">
      <c r="A120" s="230" t="s">
        <v>267</v>
      </c>
      <c r="B120" s="231" t="s">
        <v>4</v>
      </c>
      <c r="C120" s="231"/>
      <c r="D120" s="231"/>
      <c r="E120" s="231"/>
      <c r="F120" s="229">
        <f>G120+H120</f>
        <v>0</v>
      </c>
      <c r="G120" s="229">
        <f>G121</f>
        <v>0</v>
      </c>
      <c r="H120" s="229">
        <f>H121</f>
        <v>0</v>
      </c>
      <c r="I120" s="229">
        <f>J120+K120</f>
        <v>0</v>
      </c>
      <c r="J120" s="229">
        <f>J121</f>
        <v>0</v>
      </c>
      <c r="K120" s="229">
        <f>K121</f>
        <v>0</v>
      </c>
      <c r="L120" s="232"/>
    </row>
    <row r="121" spans="1:12" s="198" customFormat="1" ht="51" customHeight="1" hidden="1">
      <c r="A121" s="76" t="s">
        <v>790</v>
      </c>
      <c r="B121" s="200" t="s">
        <v>4</v>
      </c>
      <c r="C121" s="267" t="s">
        <v>779</v>
      </c>
      <c r="D121" s="52"/>
      <c r="E121" s="52"/>
      <c r="F121" s="201">
        <f>G121+H121</f>
        <v>0</v>
      </c>
      <c r="G121" s="201">
        <f>G122+G125</f>
        <v>0</v>
      </c>
      <c r="H121" s="201">
        <f>H122+H125</f>
        <v>0</v>
      </c>
      <c r="I121" s="201">
        <f>J121+K121</f>
        <v>0</v>
      </c>
      <c r="J121" s="201">
        <f>J122+J125</f>
        <v>0</v>
      </c>
      <c r="K121" s="201">
        <f>K122+K125</f>
        <v>0</v>
      </c>
      <c r="L121" s="93"/>
    </row>
    <row r="122" spans="1:12" s="198" customFormat="1" ht="12" hidden="1">
      <c r="A122" s="238" t="s">
        <v>788</v>
      </c>
      <c r="B122" s="239" t="s">
        <v>4</v>
      </c>
      <c r="C122" s="268" t="s">
        <v>779</v>
      </c>
      <c r="D122" s="240">
        <v>244</v>
      </c>
      <c r="E122" s="240">
        <v>226</v>
      </c>
      <c r="F122" s="241">
        <f>G122+H122</f>
        <v>0</v>
      </c>
      <c r="G122" s="241">
        <f>SUM(G124)</f>
        <v>0</v>
      </c>
      <c r="H122" s="241">
        <f>SUM(H124)</f>
        <v>0</v>
      </c>
      <c r="I122" s="241">
        <f>J122+K122</f>
        <v>0</v>
      </c>
      <c r="J122" s="241">
        <f>SUM(J124)</f>
        <v>0</v>
      </c>
      <c r="K122" s="241">
        <f>SUM(K124)</f>
        <v>0</v>
      </c>
      <c r="L122" s="138"/>
    </row>
    <row r="123" spans="1:12" s="198" customFormat="1" ht="12" hidden="1">
      <c r="A123" s="219" t="s">
        <v>220</v>
      </c>
      <c r="B123" s="220"/>
      <c r="C123" s="269"/>
      <c r="D123" s="221"/>
      <c r="E123" s="221"/>
      <c r="F123" s="222"/>
      <c r="G123" s="222"/>
      <c r="H123" s="222"/>
      <c r="I123" s="222"/>
      <c r="J123" s="222"/>
      <c r="K123" s="222"/>
      <c r="L123" s="223"/>
    </row>
    <row r="124" spans="1:12" s="198" customFormat="1" ht="78.75" customHeight="1" hidden="1">
      <c r="A124" s="224" t="s">
        <v>791</v>
      </c>
      <c r="B124" s="220" t="s">
        <v>4</v>
      </c>
      <c r="C124" s="269" t="s">
        <v>779</v>
      </c>
      <c r="D124" s="221">
        <v>244</v>
      </c>
      <c r="E124" s="221">
        <v>226</v>
      </c>
      <c r="F124" s="222">
        <f>SUM(G124+H124)</f>
        <v>0</v>
      </c>
      <c r="G124" s="222">
        <v>0</v>
      </c>
      <c r="H124" s="222">
        <v>0</v>
      </c>
      <c r="I124" s="222">
        <f>SUM(J124+K124)</f>
        <v>0</v>
      </c>
      <c r="J124" s="222">
        <v>0</v>
      </c>
      <c r="K124" s="222">
        <v>0</v>
      </c>
      <c r="L124" s="223" t="s">
        <v>824</v>
      </c>
    </row>
    <row r="125" spans="1:12" s="198" customFormat="1" ht="12" hidden="1">
      <c r="A125" s="238" t="s">
        <v>30</v>
      </c>
      <c r="B125" s="239" t="s">
        <v>4</v>
      </c>
      <c r="C125" s="268" t="s">
        <v>779</v>
      </c>
      <c r="D125" s="240">
        <v>244</v>
      </c>
      <c r="E125" s="240">
        <v>290</v>
      </c>
      <c r="F125" s="241">
        <f>G125+H125</f>
        <v>0</v>
      </c>
      <c r="G125" s="241">
        <f>SUM(G127)</f>
        <v>0</v>
      </c>
      <c r="H125" s="241">
        <f>SUM(H127)</f>
        <v>0</v>
      </c>
      <c r="I125" s="241">
        <f>J125+K125</f>
        <v>0</v>
      </c>
      <c r="J125" s="241">
        <f>SUM(J127)</f>
        <v>0</v>
      </c>
      <c r="K125" s="241">
        <f>SUM(K127)</f>
        <v>0</v>
      </c>
      <c r="L125" s="138"/>
    </row>
    <row r="126" spans="1:12" s="198" customFormat="1" ht="12" hidden="1">
      <c r="A126" s="219" t="s">
        <v>220</v>
      </c>
      <c r="B126" s="220"/>
      <c r="C126" s="269"/>
      <c r="D126" s="221"/>
      <c r="E126" s="221"/>
      <c r="F126" s="222"/>
      <c r="G126" s="222"/>
      <c r="H126" s="222"/>
      <c r="I126" s="222"/>
      <c r="J126" s="222"/>
      <c r="K126" s="222"/>
      <c r="L126" s="223"/>
    </row>
    <row r="127" spans="1:12" s="198" customFormat="1" ht="82.5" customHeight="1" hidden="1">
      <c r="A127" s="224" t="s">
        <v>825</v>
      </c>
      <c r="B127" s="220" t="s">
        <v>4</v>
      </c>
      <c r="C127" s="269" t="s">
        <v>779</v>
      </c>
      <c r="D127" s="221">
        <v>244</v>
      </c>
      <c r="E127" s="221">
        <v>290</v>
      </c>
      <c r="F127" s="222">
        <f>SUM(G127+H127)</f>
        <v>0</v>
      </c>
      <c r="G127" s="222">
        <v>0</v>
      </c>
      <c r="H127" s="222">
        <v>0</v>
      </c>
      <c r="I127" s="222">
        <f>SUM(J127+K127)</f>
        <v>0</v>
      </c>
      <c r="J127" s="222">
        <v>0</v>
      </c>
      <c r="K127" s="222">
        <v>0</v>
      </c>
      <c r="L127" s="223" t="s">
        <v>824</v>
      </c>
    </row>
    <row r="128" spans="1:12" s="198" customFormat="1" ht="24.75" customHeight="1">
      <c r="A128" s="230" t="s">
        <v>70</v>
      </c>
      <c r="B128" s="231" t="s">
        <v>224</v>
      </c>
      <c r="C128" s="231"/>
      <c r="D128" s="231"/>
      <c r="E128" s="231"/>
      <c r="F128" s="229">
        <f>G128+H128</f>
        <v>0.07</v>
      </c>
      <c r="G128" s="229">
        <f>G129+G133</f>
        <v>0.07</v>
      </c>
      <c r="H128" s="229">
        <f>H129+H133</f>
        <v>0</v>
      </c>
      <c r="I128" s="229">
        <f>J128+K128</f>
        <v>0</v>
      </c>
      <c r="J128" s="229">
        <f>J129+J133</f>
        <v>0</v>
      </c>
      <c r="K128" s="229">
        <f>K129+K133</f>
        <v>0</v>
      </c>
      <c r="L128" s="232"/>
    </row>
    <row r="129" spans="1:12" s="198" customFormat="1" ht="36" customHeight="1" hidden="1">
      <c r="A129" s="76" t="s">
        <v>430</v>
      </c>
      <c r="B129" s="200" t="s">
        <v>228</v>
      </c>
      <c r="C129" s="267" t="s">
        <v>774</v>
      </c>
      <c r="D129" s="52"/>
      <c r="E129" s="52"/>
      <c r="F129" s="201">
        <f>G129+H129</f>
        <v>0</v>
      </c>
      <c r="G129" s="201">
        <f>G130</f>
        <v>0</v>
      </c>
      <c r="H129" s="201">
        <f>H130</f>
        <v>0</v>
      </c>
      <c r="I129" s="201">
        <f>J129+K129</f>
        <v>0</v>
      </c>
      <c r="J129" s="201">
        <f>J130</f>
        <v>0</v>
      </c>
      <c r="K129" s="201">
        <f>K130</f>
        <v>0</v>
      </c>
      <c r="L129" s="93"/>
    </row>
    <row r="130" spans="1:12" s="198" customFormat="1" ht="12" hidden="1">
      <c r="A130" s="238" t="s">
        <v>788</v>
      </c>
      <c r="B130" s="239" t="s">
        <v>228</v>
      </c>
      <c r="C130" s="268" t="s">
        <v>774</v>
      </c>
      <c r="D130" s="240">
        <v>244</v>
      </c>
      <c r="E130" s="240">
        <v>226</v>
      </c>
      <c r="F130" s="241">
        <f>G130+H130</f>
        <v>0</v>
      </c>
      <c r="G130" s="241">
        <f>SUM(G132)</f>
        <v>0</v>
      </c>
      <c r="H130" s="241">
        <f>SUM(H132)</f>
        <v>0</v>
      </c>
      <c r="I130" s="241">
        <f>J130+K130</f>
        <v>0</v>
      </c>
      <c r="J130" s="241">
        <f>SUM(J132)</f>
        <v>0</v>
      </c>
      <c r="K130" s="241">
        <f>SUM(K132)</f>
        <v>0</v>
      </c>
      <c r="L130" s="138"/>
    </row>
    <row r="131" spans="1:12" s="198" customFormat="1" ht="12" hidden="1">
      <c r="A131" s="219" t="s">
        <v>220</v>
      </c>
      <c r="B131" s="220"/>
      <c r="C131" s="269"/>
      <c r="D131" s="221"/>
      <c r="E131" s="221"/>
      <c r="F131" s="222"/>
      <c r="G131" s="222"/>
      <c r="H131" s="222"/>
      <c r="I131" s="222"/>
      <c r="J131" s="222"/>
      <c r="K131" s="222"/>
      <c r="L131" s="223"/>
    </row>
    <row r="132" spans="1:12" s="198" customFormat="1" ht="76.5" customHeight="1" hidden="1">
      <c r="A132" s="224" t="s">
        <v>822</v>
      </c>
      <c r="B132" s="220" t="s">
        <v>228</v>
      </c>
      <c r="C132" s="269" t="s">
        <v>774</v>
      </c>
      <c r="D132" s="221">
        <v>244</v>
      </c>
      <c r="E132" s="221">
        <v>226</v>
      </c>
      <c r="F132" s="222">
        <f>SUM(G132+H132)</f>
        <v>0</v>
      </c>
      <c r="G132" s="222">
        <v>0</v>
      </c>
      <c r="H132" s="222">
        <v>0</v>
      </c>
      <c r="I132" s="222">
        <f>SUM(J132+K132)</f>
        <v>0</v>
      </c>
      <c r="J132" s="222">
        <v>0</v>
      </c>
      <c r="K132" s="222">
        <v>0</v>
      </c>
      <c r="L132" s="223" t="s">
        <v>808</v>
      </c>
    </row>
    <row r="133" spans="1:12" s="198" customFormat="1" ht="75" customHeight="1">
      <c r="A133" s="76" t="s">
        <v>460</v>
      </c>
      <c r="B133" s="200" t="s">
        <v>224</v>
      </c>
      <c r="C133" s="267" t="s">
        <v>778</v>
      </c>
      <c r="D133" s="52"/>
      <c r="E133" s="52"/>
      <c r="F133" s="201">
        <f>G133+H133</f>
        <v>0.07</v>
      </c>
      <c r="G133" s="201">
        <f>G134</f>
        <v>0.07</v>
      </c>
      <c r="H133" s="201">
        <f>H134</f>
        <v>0</v>
      </c>
      <c r="I133" s="201">
        <f>J133+K133</f>
        <v>0</v>
      </c>
      <c r="J133" s="201">
        <f>J134</f>
        <v>0</v>
      </c>
      <c r="K133" s="201">
        <f>K134</f>
        <v>0</v>
      </c>
      <c r="L133" s="93"/>
    </row>
    <row r="134" spans="1:12" s="198" customFormat="1" ht="12">
      <c r="A134" s="238" t="s">
        <v>788</v>
      </c>
      <c r="B134" s="239" t="s">
        <v>224</v>
      </c>
      <c r="C134" s="268" t="s">
        <v>778</v>
      </c>
      <c r="D134" s="240">
        <v>244</v>
      </c>
      <c r="E134" s="240">
        <v>226</v>
      </c>
      <c r="F134" s="241">
        <f>G134+H134</f>
        <v>0.07</v>
      </c>
      <c r="G134" s="241">
        <f>SUM(G136)</f>
        <v>0.07</v>
      </c>
      <c r="H134" s="241">
        <f>SUM(H136)</f>
        <v>0</v>
      </c>
      <c r="I134" s="241">
        <f>J134+K134</f>
        <v>0</v>
      </c>
      <c r="J134" s="241">
        <f>SUM(J136)</f>
        <v>0</v>
      </c>
      <c r="K134" s="241">
        <f>SUM(K136)</f>
        <v>0</v>
      </c>
      <c r="L134" s="138"/>
    </row>
    <row r="135" spans="1:12" s="198" customFormat="1" ht="12">
      <c r="A135" s="219" t="s">
        <v>220</v>
      </c>
      <c r="B135" s="220"/>
      <c r="C135" s="269"/>
      <c r="D135" s="221"/>
      <c r="E135" s="221"/>
      <c r="F135" s="222"/>
      <c r="G135" s="222"/>
      <c r="H135" s="222"/>
      <c r="I135" s="222"/>
      <c r="J135" s="222"/>
      <c r="K135" s="222"/>
      <c r="L135" s="223"/>
    </row>
    <row r="136" spans="1:12" s="198" customFormat="1" ht="28.5" customHeight="1">
      <c r="A136" s="224" t="s">
        <v>838</v>
      </c>
      <c r="B136" s="220" t="s">
        <v>224</v>
      </c>
      <c r="C136" s="269" t="s">
        <v>778</v>
      </c>
      <c r="D136" s="221">
        <v>244</v>
      </c>
      <c r="E136" s="221">
        <v>226</v>
      </c>
      <c r="F136" s="222">
        <f>SUM(G136+H136)</f>
        <v>0.07</v>
      </c>
      <c r="G136" s="222">
        <v>0.07</v>
      </c>
      <c r="H136" s="222">
        <v>0</v>
      </c>
      <c r="I136" s="222">
        <f>SUM(J136+K136)</f>
        <v>0</v>
      </c>
      <c r="J136" s="222">
        <v>0</v>
      </c>
      <c r="K136" s="222">
        <v>0</v>
      </c>
      <c r="L136" s="223" t="s">
        <v>856</v>
      </c>
    </row>
    <row r="137" spans="1:12" s="198" customFormat="1" ht="18.75" customHeight="1">
      <c r="A137" s="234" t="s">
        <v>474</v>
      </c>
      <c r="B137" s="235"/>
      <c r="C137" s="235"/>
      <c r="D137" s="235"/>
      <c r="E137" s="235"/>
      <c r="F137" s="236">
        <f>SUM(G137+H137)</f>
        <v>536302.11</v>
      </c>
      <c r="G137" s="236">
        <f>G8+G28</f>
        <v>536302.11</v>
      </c>
      <c r="H137" s="236">
        <f>H8+H28</f>
        <v>0</v>
      </c>
      <c r="I137" s="236">
        <f>J137+K137</f>
        <v>65567.66</v>
      </c>
      <c r="J137" s="236">
        <f>J8+J28</f>
        <v>65567.66</v>
      </c>
      <c r="K137" s="236">
        <f>K8+K28</f>
        <v>0</v>
      </c>
      <c r="L137" s="237"/>
    </row>
    <row r="138" spans="1:12" ht="14.25" customHeight="1">
      <c r="A138" s="66"/>
      <c r="B138" s="67"/>
      <c r="C138" s="67"/>
      <c r="D138" s="67"/>
      <c r="E138" s="67"/>
      <c r="F138" s="68"/>
      <c r="G138" s="68"/>
      <c r="H138" s="68"/>
      <c r="I138" s="69"/>
      <c r="J138" s="69"/>
      <c r="K138" s="69"/>
      <c r="L138" s="70"/>
    </row>
    <row r="139" spans="1:12" ht="14.25" customHeight="1">
      <c r="A139" s="287"/>
      <c r="B139" s="287"/>
      <c r="C139" s="287"/>
      <c r="D139" s="287"/>
      <c r="E139" s="287"/>
      <c r="F139" s="321"/>
      <c r="G139" s="321"/>
      <c r="H139" s="321"/>
      <c r="I139" s="321"/>
      <c r="J139" s="321"/>
      <c r="K139" s="321"/>
      <c r="L139" s="321"/>
    </row>
    <row r="140" ht="12.75">
      <c r="A140" s="189"/>
    </row>
    <row r="141" spans="1:8" ht="12.75">
      <c r="A141" s="189"/>
      <c r="H141" s="189"/>
    </row>
    <row r="144" spans="1:8" ht="12.75">
      <c r="A144" s="189"/>
      <c r="H144" s="189"/>
    </row>
  </sheetData>
  <sheetProtection/>
  <mergeCells count="21">
    <mergeCell ref="G6:H6"/>
    <mergeCell ref="F4:K4"/>
    <mergeCell ref="J6:K6"/>
    <mergeCell ref="A139:E139"/>
    <mergeCell ref="F139:J139"/>
    <mergeCell ref="K139:L139"/>
    <mergeCell ref="L42:L43"/>
    <mergeCell ref="F5:H5"/>
    <mergeCell ref="A28:E28"/>
    <mergeCell ref="I6:I7"/>
    <mergeCell ref="I5:K5"/>
    <mergeCell ref="F6:F7"/>
    <mergeCell ref="A8:E8"/>
    <mergeCell ref="A1:L1"/>
    <mergeCell ref="A4:A7"/>
    <mergeCell ref="B4:B7"/>
    <mergeCell ref="C4:C7"/>
    <mergeCell ref="D4:D7"/>
    <mergeCell ref="L4:L6"/>
    <mergeCell ref="E4:E7"/>
    <mergeCell ref="A2:L2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25" t="s">
        <v>217</v>
      </c>
      <c r="B1" s="325"/>
      <c r="C1" s="325"/>
    </row>
    <row r="2" spans="1:3" ht="15.75" customHeight="1">
      <c r="A2" s="325" t="s">
        <v>218</v>
      </c>
      <c r="B2" s="326"/>
      <c r="C2" s="325"/>
    </row>
    <row r="3" spans="1:3" ht="20.25" customHeight="1">
      <c r="A3" s="325" t="s">
        <v>219</v>
      </c>
      <c r="B3" s="326"/>
      <c r="C3" s="325"/>
    </row>
    <row r="4" spans="1:3" ht="21.75" customHeight="1">
      <c r="A4" s="325" t="s">
        <v>861</v>
      </c>
      <c r="B4" s="326"/>
      <c r="C4" s="325"/>
    </row>
    <row r="5" spans="1:3" ht="40.5" customHeight="1">
      <c r="A5" s="57"/>
      <c r="B5" s="57"/>
      <c r="C5" s="57"/>
    </row>
    <row r="6" spans="1:3" ht="21.75" customHeight="1">
      <c r="A6" s="58" t="s">
        <v>91</v>
      </c>
      <c r="B6" s="62" t="s">
        <v>108</v>
      </c>
      <c r="C6" s="58" t="s">
        <v>110</v>
      </c>
    </row>
    <row r="7" spans="1:3" ht="21.75" customHeight="1">
      <c r="A7" s="58"/>
      <c r="B7" s="63" t="s">
        <v>109</v>
      </c>
      <c r="C7" s="58"/>
    </row>
    <row r="8" spans="1:3" ht="30">
      <c r="A8" s="14" t="s">
        <v>92</v>
      </c>
      <c r="B8" s="23" t="s">
        <v>340</v>
      </c>
      <c r="C8" s="15" t="s">
        <v>93</v>
      </c>
    </row>
    <row r="9" spans="1:3" ht="15">
      <c r="A9" s="14" t="s">
        <v>94</v>
      </c>
      <c r="B9" s="23" t="s">
        <v>95</v>
      </c>
      <c r="C9" s="15" t="s">
        <v>93</v>
      </c>
    </row>
    <row r="10" spans="1:3" ht="15">
      <c r="A10" s="14" t="s">
        <v>96</v>
      </c>
      <c r="B10" s="23" t="s">
        <v>97</v>
      </c>
      <c r="C10" s="15" t="s">
        <v>93</v>
      </c>
    </row>
    <row r="11" spans="1:3" ht="30">
      <c r="A11" s="14" t="s">
        <v>98</v>
      </c>
      <c r="B11" s="23" t="s">
        <v>99</v>
      </c>
      <c r="C11" s="15" t="s">
        <v>93</v>
      </c>
    </row>
    <row r="12" spans="1:3" ht="15">
      <c r="A12" s="14" t="s">
        <v>100</v>
      </c>
      <c r="B12" s="23" t="s">
        <v>101</v>
      </c>
      <c r="C12" s="15" t="s">
        <v>102</v>
      </c>
    </row>
    <row r="13" spans="1:3" ht="30">
      <c r="A13" s="14" t="s">
        <v>103</v>
      </c>
      <c r="B13" s="23" t="s">
        <v>104</v>
      </c>
      <c r="C13" s="15" t="s">
        <v>105</v>
      </c>
    </row>
    <row r="14" spans="1:3" ht="31.5" customHeight="1">
      <c r="A14" s="14" t="s">
        <v>106</v>
      </c>
      <c r="B14" s="23" t="s">
        <v>107</v>
      </c>
      <c r="C14" s="15" t="s">
        <v>93</v>
      </c>
    </row>
    <row r="15" spans="1:3" ht="15">
      <c r="A15" s="26"/>
      <c r="B15" s="25"/>
      <c r="C15" s="60"/>
    </row>
    <row r="16" spans="1:3" ht="15">
      <c r="A16" s="13"/>
      <c r="B16" s="59"/>
      <c r="C16" s="13"/>
    </row>
    <row r="17" spans="1:5" ht="15">
      <c r="A17" s="13"/>
      <c r="B17" s="59"/>
      <c r="C17" s="13"/>
      <c r="E17" t="s">
        <v>309</v>
      </c>
    </row>
    <row r="18" spans="1:3" ht="15">
      <c r="A18" s="13"/>
      <c r="B18" s="59"/>
      <c r="C18" s="13"/>
    </row>
    <row r="19" spans="1:5" ht="15" customHeight="1">
      <c r="A19" s="324"/>
      <c r="B19" s="324"/>
      <c r="C19" s="56"/>
      <c r="D19" s="61"/>
      <c r="E19" s="61"/>
    </row>
    <row r="20" spans="1:5" ht="15">
      <c r="A20" s="27"/>
      <c r="B20" s="28"/>
      <c r="C20" s="56"/>
      <c r="D20" s="26"/>
      <c r="E20" s="26"/>
    </row>
    <row r="21" spans="1:5" ht="15" customHeight="1">
      <c r="A21" s="324"/>
      <c r="B21" s="324"/>
      <c r="C21" s="56"/>
      <c r="D21" s="61"/>
      <c r="E21" s="61"/>
    </row>
    <row r="22" spans="1:3" ht="15">
      <c r="A22" s="13"/>
      <c r="B22" s="59"/>
      <c r="C22" s="13"/>
    </row>
    <row r="23" spans="1:3" ht="15">
      <c r="A23" s="13"/>
      <c r="B23" s="59"/>
      <c r="C23" s="13"/>
    </row>
    <row r="24" spans="1:3" ht="15">
      <c r="A24" s="13"/>
      <c r="B24" s="59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73">
      <selection activeCell="D93" sqref="D93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44"/>
      <c r="B1" s="144"/>
      <c r="C1" s="144"/>
      <c r="D1" s="144" t="s">
        <v>222</v>
      </c>
    </row>
    <row r="2" spans="1:4" ht="20.25" customHeight="1">
      <c r="A2" s="285" t="s">
        <v>225</v>
      </c>
      <c r="B2" s="285"/>
      <c r="C2" s="285"/>
      <c r="D2" s="285"/>
    </row>
    <row r="3" spans="1:4" ht="15" customHeight="1">
      <c r="A3" s="285" t="s">
        <v>213</v>
      </c>
      <c r="B3" s="285"/>
      <c r="C3" s="285"/>
      <c r="D3" s="285"/>
    </row>
    <row r="4" spans="1:4" ht="14.25" customHeight="1">
      <c r="A4" s="285" t="s">
        <v>859</v>
      </c>
      <c r="B4" s="285"/>
      <c r="C4" s="285"/>
      <c r="D4" s="285"/>
    </row>
    <row r="5" spans="1:4" ht="14.25" customHeight="1">
      <c r="A5" s="285" t="s">
        <v>226</v>
      </c>
      <c r="B5" s="285"/>
      <c r="C5" s="285"/>
      <c r="D5" s="285"/>
    </row>
    <row r="6" spans="1:4" ht="15">
      <c r="A6" s="286" t="s">
        <v>274</v>
      </c>
      <c r="B6" s="286"/>
      <c r="C6" s="286"/>
      <c r="D6" s="286"/>
    </row>
    <row r="7" spans="1:4" ht="68.25" customHeight="1">
      <c r="A7" s="1" t="s">
        <v>15</v>
      </c>
      <c r="B7" s="1" t="s">
        <v>5</v>
      </c>
      <c r="C7" s="2" t="s">
        <v>155</v>
      </c>
      <c r="D7" s="2" t="s">
        <v>212</v>
      </c>
    </row>
    <row r="8" spans="1:4" ht="18.75" customHeight="1">
      <c r="A8" s="1" t="s">
        <v>477</v>
      </c>
      <c r="B8" s="41" t="s">
        <v>478</v>
      </c>
      <c r="C8" s="2">
        <f>SUM(C9)</f>
        <v>57842.00000000001</v>
      </c>
      <c r="D8" s="2">
        <f>SUM(D9)</f>
        <v>43395.5</v>
      </c>
    </row>
    <row r="9" spans="1:4" ht="12.75">
      <c r="A9" s="83" t="s">
        <v>479</v>
      </c>
      <c r="B9" s="32" t="s">
        <v>227</v>
      </c>
      <c r="C9" s="48">
        <f>SUM(C10+C41+C46+C49)</f>
        <v>57842.00000000001</v>
      </c>
      <c r="D9" s="48">
        <f>SUM(D10+D41+D46+D49)</f>
        <v>43395.5</v>
      </c>
    </row>
    <row r="10" spans="1:4" ht="14.25" customHeight="1">
      <c r="A10" s="83" t="s">
        <v>480</v>
      </c>
      <c r="B10" s="32" t="s">
        <v>7</v>
      </c>
      <c r="C10" s="48">
        <f>C11+C28+C38</f>
        <v>50803.200000000004</v>
      </c>
      <c r="D10" s="48">
        <f>D11+D28+D38</f>
        <v>42264</v>
      </c>
    </row>
    <row r="11" spans="1:4" ht="25.5" customHeight="1">
      <c r="A11" s="142" t="s">
        <v>481</v>
      </c>
      <c r="B11" s="65" t="s">
        <v>230</v>
      </c>
      <c r="C11" s="126">
        <f>SUM(C12:C27)</f>
        <v>45790.4</v>
      </c>
      <c r="D11" s="126">
        <f>SUM(D12:D27)</f>
        <v>38877.9</v>
      </c>
    </row>
    <row r="12" spans="1:4" ht="48" customHeight="1">
      <c r="A12" s="252" t="s">
        <v>482</v>
      </c>
      <c r="B12" s="253" t="s">
        <v>438</v>
      </c>
      <c r="C12" s="254">
        <v>33788.4</v>
      </c>
      <c r="D12" s="254">
        <v>25655.7</v>
      </c>
    </row>
    <row r="13" spans="1:4" ht="27" customHeight="1">
      <c r="A13" s="252" t="s">
        <v>542</v>
      </c>
      <c r="B13" s="253" t="s">
        <v>544</v>
      </c>
      <c r="C13" s="254">
        <v>0</v>
      </c>
      <c r="D13" s="254">
        <v>146.1</v>
      </c>
    </row>
    <row r="14" spans="1:4" ht="45.75" customHeight="1">
      <c r="A14" s="252" t="s">
        <v>483</v>
      </c>
      <c r="B14" s="253" t="s">
        <v>439</v>
      </c>
      <c r="C14" s="254">
        <v>0</v>
      </c>
      <c r="D14" s="254">
        <v>22.8</v>
      </c>
    </row>
    <row r="15" spans="1:4" ht="57.75" customHeight="1">
      <c r="A15" s="252" t="s">
        <v>484</v>
      </c>
      <c r="B15" s="253" t="s">
        <v>485</v>
      </c>
      <c r="C15" s="254">
        <v>1</v>
      </c>
      <c r="D15" s="254">
        <v>0</v>
      </c>
    </row>
    <row r="16" spans="1:4" ht="34.5" customHeight="1">
      <c r="A16" s="252" t="s">
        <v>543</v>
      </c>
      <c r="B16" s="253" t="s">
        <v>545</v>
      </c>
      <c r="C16" s="254">
        <v>0</v>
      </c>
      <c r="D16" s="254">
        <v>1.6</v>
      </c>
    </row>
    <row r="17" spans="1:4" ht="59.25" customHeight="1">
      <c r="A17" s="252" t="s">
        <v>486</v>
      </c>
      <c r="B17" s="253" t="s">
        <v>487</v>
      </c>
      <c r="C17" s="254">
        <v>0</v>
      </c>
      <c r="D17" s="254">
        <v>0.1</v>
      </c>
    </row>
    <row r="18" spans="1:4" ht="36" customHeight="1">
      <c r="A18" s="252" t="s">
        <v>546</v>
      </c>
      <c r="B18" s="253" t="s">
        <v>547</v>
      </c>
      <c r="C18" s="254">
        <v>0</v>
      </c>
      <c r="D18" s="254">
        <v>0</v>
      </c>
    </row>
    <row r="19" spans="1:4" ht="48" customHeight="1">
      <c r="A19" s="252" t="s">
        <v>488</v>
      </c>
      <c r="B19" s="253" t="s">
        <v>440</v>
      </c>
      <c r="C19" s="254">
        <v>10000</v>
      </c>
      <c r="D19" s="254">
        <v>9525.4</v>
      </c>
    </row>
    <row r="20" spans="1:4" ht="38.25" customHeight="1">
      <c r="A20" s="252" t="s">
        <v>548</v>
      </c>
      <c r="B20" s="253" t="s">
        <v>441</v>
      </c>
      <c r="C20" s="254">
        <v>0</v>
      </c>
      <c r="D20" s="254">
        <v>216.9</v>
      </c>
    </row>
    <row r="21" spans="1:4" ht="58.5" customHeight="1">
      <c r="A21" s="252" t="s">
        <v>489</v>
      </c>
      <c r="B21" s="253" t="s">
        <v>442</v>
      </c>
      <c r="C21" s="254">
        <v>0</v>
      </c>
      <c r="D21" s="254">
        <v>11.5</v>
      </c>
    </row>
    <row r="22" spans="1:4" ht="60.75" customHeight="1">
      <c r="A22" s="252" t="s">
        <v>490</v>
      </c>
      <c r="B22" s="253" t="s">
        <v>491</v>
      </c>
      <c r="C22" s="254">
        <v>1</v>
      </c>
      <c r="D22" s="254">
        <v>0</v>
      </c>
    </row>
    <row r="23" spans="1:4" ht="48" customHeight="1">
      <c r="A23" s="252" t="s">
        <v>549</v>
      </c>
      <c r="B23" s="253" t="s">
        <v>550</v>
      </c>
      <c r="C23" s="254">
        <v>0</v>
      </c>
      <c r="D23" s="254">
        <v>0</v>
      </c>
    </row>
    <row r="24" spans="1:4" ht="59.25" customHeight="1">
      <c r="A24" s="252" t="s">
        <v>492</v>
      </c>
      <c r="B24" s="253" t="s">
        <v>493</v>
      </c>
      <c r="C24" s="254">
        <v>0</v>
      </c>
      <c r="D24" s="254">
        <v>0.9</v>
      </c>
    </row>
    <row r="25" spans="1:4" ht="37.5" customHeight="1">
      <c r="A25" s="252" t="s">
        <v>494</v>
      </c>
      <c r="B25" s="253" t="s">
        <v>443</v>
      </c>
      <c r="C25" s="254">
        <v>2000</v>
      </c>
      <c r="D25" s="254">
        <v>3296.5</v>
      </c>
    </row>
    <row r="26" spans="1:4" ht="27" customHeight="1">
      <c r="A26" s="252" t="s">
        <v>551</v>
      </c>
      <c r="B26" s="253" t="s">
        <v>444</v>
      </c>
      <c r="C26" s="254">
        <v>0</v>
      </c>
      <c r="D26" s="254">
        <v>0.4</v>
      </c>
    </row>
    <row r="27" spans="1:4" ht="48.75" customHeight="1">
      <c r="A27" s="252" t="s">
        <v>495</v>
      </c>
      <c r="B27" s="253" t="s">
        <v>445</v>
      </c>
      <c r="C27" s="254">
        <v>0</v>
      </c>
      <c r="D27" s="254">
        <v>0</v>
      </c>
    </row>
    <row r="28" spans="1:4" ht="25.5" customHeight="1">
      <c r="A28" s="142" t="s">
        <v>496</v>
      </c>
      <c r="B28" s="65" t="s">
        <v>8</v>
      </c>
      <c r="C28" s="92">
        <f>SUM(C29:C36)</f>
        <v>4863</v>
      </c>
      <c r="D28" s="92">
        <f>SUM(D29:D36)</f>
        <v>3124.4</v>
      </c>
    </row>
    <row r="29" spans="1:4" ht="37.5" customHeight="1">
      <c r="A29" s="252" t="s">
        <v>497</v>
      </c>
      <c r="B29" s="253" t="s">
        <v>446</v>
      </c>
      <c r="C29" s="254">
        <v>4862</v>
      </c>
      <c r="D29" s="254">
        <v>3070.8</v>
      </c>
    </row>
    <row r="30" spans="1:4" ht="27" customHeight="1">
      <c r="A30" s="252" t="s">
        <v>552</v>
      </c>
      <c r="B30" s="253" t="s">
        <v>447</v>
      </c>
      <c r="C30" s="254">
        <v>0</v>
      </c>
      <c r="D30" s="254">
        <v>29.2</v>
      </c>
    </row>
    <row r="31" spans="1:4" ht="27" customHeight="1">
      <c r="A31" s="252" t="s">
        <v>553</v>
      </c>
      <c r="B31" s="253" t="s">
        <v>465</v>
      </c>
      <c r="C31" s="254">
        <v>0</v>
      </c>
      <c r="D31" s="254">
        <v>0</v>
      </c>
    </row>
    <row r="32" spans="1:4" ht="38.25" customHeight="1">
      <c r="A32" s="252" t="s">
        <v>498</v>
      </c>
      <c r="B32" s="253" t="s">
        <v>448</v>
      </c>
      <c r="C32" s="254">
        <v>0</v>
      </c>
      <c r="D32" s="254">
        <v>24.5</v>
      </c>
    </row>
    <row r="33" spans="1:4" ht="24.75" customHeight="1">
      <c r="A33" s="252" t="s">
        <v>556</v>
      </c>
      <c r="B33" s="253" t="s">
        <v>449</v>
      </c>
      <c r="C33" s="254">
        <v>0</v>
      </c>
      <c r="D33" s="254">
        <v>-0.1</v>
      </c>
    </row>
    <row r="34" spans="1:4" ht="46.5" customHeight="1">
      <c r="A34" s="252" t="s">
        <v>499</v>
      </c>
      <c r="B34" s="253" t="s">
        <v>500</v>
      </c>
      <c r="C34" s="254">
        <v>1</v>
      </c>
      <c r="D34" s="254">
        <v>0</v>
      </c>
    </row>
    <row r="35" spans="1:4" ht="38.25" customHeight="1">
      <c r="A35" s="252" t="s">
        <v>557</v>
      </c>
      <c r="B35" s="253" t="s">
        <v>558</v>
      </c>
      <c r="C35" s="254">
        <v>0</v>
      </c>
      <c r="D35" s="254">
        <v>0</v>
      </c>
    </row>
    <row r="36" spans="1:4" ht="48.75" customHeight="1">
      <c r="A36" s="252" t="s">
        <v>501</v>
      </c>
      <c r="B36" s="253" t="s">
        <v>502</v>
      </c>
      <c r="C36" s="254">
        <v>0</v>
      </c>
      <c r="D36" s="254">
        <v>0</v>
      </c>
    </row>
    <row r="37" spans="1:4" ht="36.75" customHeight="1" hidden="1">
      <c r="A37" s="252" t="s">
        <v>554</v>
      </c>
      <c r="B37" s="253" t="s">
        <v>555</v>
      </c>
      <c r="C37" s="254">
        <v>0</v>
      </c>
      <c r="D37" s="254">
        <v>0</v>
      </c>
    </row>
    <row r="38" spans="1:4" ht="25.5" customHeight="1">
      <c r="A38" s="142" t="s">
        <v>503</v>
      </c>
      <c r="B38" s="65" t="s">
        <v>359</v>
      </c>
      <c r="C38" s="92">
        <f>SUM(C39+C40)</f>
        <v>149.8</v>
      </c>
      <c r="D38" s="92">
        <f>SUM(D39+D40)</f>
        <v>261.7</v>
      </c>
    </row>
    <row r="39" spans="1:4" ht="46.5" customHeight="1">
      <c r="A39" s="252" t="s">
        <v>504</v>
      </c>
      <c r="B39" s="253" t="s">
        <v>451</v>
      </c>
      <c r="C39" s="255">
        <v>149.8</v>
      </c>
      <c r="D39" s="255">
        <v>282.4</v>
      </c>
    </row>
    <row r="40" spans="1:4" ht="33.75" customHeight="1">
      <c r="A40" s="252" t="s">
        <v>561</v>
      </c>
      <c r="B40" s="253" t="s">
        <v>464</v>
      </c>
      <c r="C40" s="255">
        <v>0</v>
      </c>
      <c r="D40" s="255">
        <v>-20.7</v>
      </c>
    </row>
    <row r="41" spans="1:4" ht="15" customHeight="1">
      <c r="A41" s="83" t="s">
        <v>505</v>
      </c>
      <c r="B41" s="32" t="s">
        <v>9</v>
      </c>
      <c r="C41" s="40">
        <f>C42</f>
        <v>6732.9</v>
      </c>
      <c r="D41" s="40">
        <f>D42</f>
        <v>1006.4999999999999</v>
      </c>
    </row>
    <row r="42" spans="1:4" ht="15" customHeight="1">
      <c r="A42" s="142" t="s">
        <v>506</v>
      </c>
      <c r="B42" s="65" t="s">
        <v>20</v>
      </c>
      <c r="C42" s="92">
        <f>SUM(C43+C44+C45)</f>
        <v>6732.9</v>
      </c>
      <c r="D42" s="92">
        <f>SUM(D43+D44+D45)</f>
        <v>1006.4999999999999</v>
      </c>
    </row>
    <row r="43" spans="1:4" ht="68.25" customHeight="1">
      <c r="A43" s="252" t="s">
        <v>507</v>
      </c>
      <c r="B43" s="253" t="s">
        <v>452</v>
      </c>
      <c r="C43" s="256">
        <v>6732.9</v>
      </c>
      <c r="D43" s="256">
        <v>975.3</v>
      </c>
    </row>
    <row r="44" spans="1:4" ht="48.75" customHeight="1">
      <c r="A44" s="252" t="s">
        <v>559</v>
      </c>
      <c r="B44" s="253" t="s">
        <v>453</v>
      </c>
      <c r="C44" s="256">
        <v>0</v>
      </c>
      <c r="D44" s="256">
        <v>31.4</v>
      </c>
    </row>
    <row r="45" spans="1:4" ht="48.75" customHeight="1">
      <c r="A45" s="252" t="s">
        <v>560</v>
      </c>
      <c r="B45" s="253" t="s">
        <v>450</v>
      </c>
      <c r="C45" s="256">
        <v>0</v>
      </c>
      <c r="D45" s="256">
        <v>-0.2</v>
      </c>
    </row>
    <row r="46" spans="1:4" ht="42.75" customHeight="1">
      <c r="A46" s="83" t="s">
        <v>508</v>
      </c>
      <c r="B46" s="32" t="s">
        <v>363</v>
      </c>
      <c r="C46" s="40">
        <f>C47</f>
        <v>10</v>
      </c>
      <c r="D46" s="40">
        <f>D47</f>
        <v>0</v>
      </c>
    </row>
    <row r="47" spans="1:4" ht="15" customHeight="1">
      <c r="A47" s="142" t="s">
        <v>509</v>
      </c>
      <c r="B47" s="65" t="s">
        <v>364</v>
      </c>
      <c r="C47" s="92">
        <f>SUM(C48)</f>
        <v>10</v>
      </c>
      <c r="D47" s="92">
        <f>SUM(D48)</f>
        <v>0</v>
      </c>
    </row>
    <row r="48" spans="1:4" ht="24.75" customHeight="1">
      <c r="A48" s="257" t="s">
        <v>362</v>
      </c>
      <c r="B48" s="258" t="s">
        <v>510</v>
      </c>
      <c r="C48" s="259">
        <v>10</v>
      </c>
      <c r="D48" s="259">
        <v>0</v>
      </c>
    </row>
    <row r="49" spans="1:4" ht="15.75" customHeight="1">
      <c r="A49" s="83" t="s">
        <v>511</v>
      </c>
      <c r="B49" s="32" t="s">
        <v>10</v>
      </c>
      <c r="C49" s="51">
        <f>C50</f>
        <v>295.9</v>
      </c>
      <c r="D49" s="51">
        <f>D50</f>
        <v>125</v>
      </c>
    </row>
    <row r="50" spans="1:4" s="189" customFormat="1" ht="54" customHeight="1">
      <c r="A50" s="142" t="s">
        <v>512</v>
      </c>
      <c r="B50" s="65" t="s">
        <v>11</v>
      </c>
      <c r="C50" s="131">
        <f>SUM(C51)</f>
        <v>295.9</v>
      </c>
      <c r="D50" s="131">
        <f>SUM(D51)</f>
        <v>125</v>
      </c>
    </row>
    <row r="51" spans="1:4" s="189" customFormat="1" ht="70.5" customHeight="1">
      <c r="A51" s="260" t="s">
        <v>513</v>
      </c>
      <c r="B51" s="261" t="s">
        <v>454</v>
      </c>
      <c r="C51" s="262">
        <v>295.9</v>
      </c>
      <c r="D51" s="262">
        <v>125</v>
      </c>
    </row>
    <row r="52" spans="1:4" ht="29.25" customHeight="1">
      <c r="A52" s="1" t="s">
        <v>514</v>
      </c>
      <c r="B52" s="41" t="s">
        <v>515</v>
      </c>
      <c r="C52" s="2">
        <f>SUM(C53)</f>
        <v>1462</v>
      </c>
      <c r="D52" s="2">
        <f>SUM(D53)</f>
        <v>2930</v>
      </c>
    </row>
    <row r="53" spans="1:4" ht="12.75">
      <c r="A53" s="83" t="s">
        <v>516</v>
      </c>
      <c r="B53" s="32" t="s">
        <v>227</v>
      </c>
      <c r="C53" s="48">
        <f>SUM(C54)</f>
        <v>1462</v>
      </c>
      <c r="D53" s="48">
        <f>SUM(D54)</f>
        <v>2930</v>
      </c>
    </row>
    <row r="54" spans="1:4" ht="15.75" customHeight="1">
      <c r="A54" s="83" t="s">
        <v>517</v>
      </c>
      <c r="B54" s="32" t="s">
        <v>10</v>
      </c>
      <c r="C54" s="51">
        <f>C55</f>
        <v>1462</v>
      </c>
      <c r="D54" s="51">
        <f>D55</f>
        <v>2930</v>
      </c>
    </row>
    <row r="55" spans="1:4" s="189" customFormat="1" ht="24.75" customHeight="1">
      <c r="A55" s="142" t="s">
        <v>518</v>
      </c>
      <c r="B55" s="65" t="s">
        <v>21</v>
      </c>
      <c r="C55" s="131">
        <f>SUM(C56)</f>
        <v>1462</v>
      </c>
      <c r="D55" s="131">
        <f>SUM(D56)</f>
        <v>2930</v>
      </c>
    </row>
    <row r="56" spans="1:4" s="189" customFormat="1" ht="48.75" customHeight="1">
      <c r="A56" s="252" t="s">
        <v>250</v>
      </c>
      <c r="B56" s="253" t="s">
        <v>253</v>
      </c>
      <c r="C56" s="263">
        <v>1462</v>
      </c>
      <c r="D56" s="263">
        <v>2930</v>
      </c>
    </row>
    <row r="57" spans="1:4" ht="29.25" customHeight="1">
      <c r="A57" s="1" t="s">
        <v>736</v>
      </c>
      <c r="B57" s="41" t="s">
        <v>738</v>
      </c>
      <c r="C57" s="2">
        <f>SUM(C58)</f>
        <v>650</v>
      </c>
      <c r="D57" s="2">
        <f>SUM(D58)</f>
        <v>234</v>
      </c>
    </row>
    <row r="58" spans="1:4" ht="12.75">
      <c r="A58" s="83" t="s">
        <v>519</v>
      </c>
      <c r="B58" s="32" t="s">
        <v>227</v>
      </c>
      <c r="C58" s="48">
        <f>SUM(C59)</f>
        <v>650</v>
      </c>
      <c r="D58" s="48">
        <f>SUM(D59)</f>
        <v>234</v>
      </c>
    </row>
    <row r="59" spans="1:4" ht="15.75" customHeight="1">
      <c r="A59" s="83" t="s">
        <v>520</v>
      </c>
      <c r="B59" s="32" t="s">
        <v>10</v>
      </c>
      <c r="C59" s="51">
        <f>C60</f>
        <v>650</v>
      </c>
      <c r="D59" s="51">
        <f>D60</f>
        <v>234</v>
      </c>
    </row>
    <row r="60" spans="1:4" s="189" customFormat="1" ht="24.75" customHeight="1">
      <c r="A60" s="142" t="s">
        <v>521</v>
      </c>
      <c r="B60" s="65" t="s">
        <v>21</v>
      </c>
      <c r="C60" s="131">
        <f>SUM(C61)</f>
        <v>650</v>
      </c>
      <c r="D60" s="131">
        <f>SUM(D61)</f>
        <v>234</v>
      </c>
    </row>
    <row r="61" spans="1:4" s="189" customFormat="1" ht="48.75" customHeight="1">
      <c r="A61" s="252" t="s">
        <v>251</v>
      </c>
      <c r="B61" s="253" t="s">
        <v>253</v>
      </c>
      <c r="C61" s="263">
        <v>650</v>
      </c>
      <c r="D61" s="263">
        <v>234</v>
      </c>
    </row>
    <row r="62" spans="1:4" ht="29.25" customHeight="1">
      <c r="A62" s="1" t="s">
        <v>739</v>
      </c>
      <c r="B62" s="41" t="s">
        <v>740</v>
      </c>
      <c r="C62" s="2">
        <f>SUM(C63)</f>
        <v>0</v>
      </c>
      <c r="D62" s="2">
        <f>SUM(D63)</f>
        <v>430</v>
      </c>
    </row>
    <row r="63" spans="1:4" ht="12.75">
      <c r="A63" s="83" t="s">
        <v>735</v>
      </c>
      <c r="B63" s="32" t="s">
        <v>227</v>
      </c>
      <c r="C63" s="48">
        <f>SUM(C64)</f>
        <v>0</v>
      </c>
      <c r="D63" s="48">
        <f>SUM(D64)</f>
        <v>430</v>
      </c>
    </row>
    <row r="64" spans="1:4" ht="15.75" customHeight="1">
      <c r="A64" s="83" t="s">
        <v>743</v>
      </c>
      <c r="B64" s="32" t="s">
        <v>10</v>
      </c>
      <c r="C64" s="51">
        <f>C65</f>
        <v>0</v>
      </c>
      <c r="D64" s="51">
        <f>D65</f>
        <v>430</v>
      </c>
    </row>
    <row r="65" spans="1:4" s="189" customFormat="1" ht="24.75" customHeight="1">
      <c r="A65" s="142" t="s">
        <v>744</v>
      </c>
      <c r="B65" s="65" t="s">
        <v>21</v>
      </c>
      <c r="C65" s="131">
        <f>SUM(C66)</f>
        <v>0</v>
      </c>
      <c r="D65" s="131">
        <f>SUM(D66)</f>
        <v>430</v>
      </c>
    </row>
    <row r="66" spans="1:4" s="189" customFormat="1" ht="48.75" customHeight="1">
      <c r="A66" s="252" t="s">
        <v>734</v>
      </c>
      <c r="B66" s="253" t="s">
        <v>253</v>
      </c>
      <c r="C66" s="263">
        <v>0</v>
      </c>
      <c r="D66" s="263">
        <v>430</v>
      </c>
    </row>
    <row r="67" spans="1:4" ht="29.25" customHeight="1">
      <c r="A67" s="1" t="s">
        <v>737</v>
      </c>
      <c r="B67" s="41" t="s">
        <v>741</v>
      </c>
      <c r="C67" s="2">
        <f>SUM(C68)</f>
        <v>219.7</v>
      </c>
      <c r="D67" s="2">
        <f>SUM(D68)</f>
        <v>88.6</v>
      </c>
    </row>
    <row r="68" spans="1:4" ht="12.75">
      <c r="A68" s="83" t="s">
        <v>522</v>
      </c>
      <c r="B68" s="32" t="s">
        <v>227</v>
      </c>
      <c r="C68" s="48">
        <f>SUM(C69)</f>
        <v>219.7</v>
      </c>
      <c r="D68" s="48">
        <f>SUM(D69)</f>
        <v>88.6</v>
      </c>
    </row>
    <row r="69" spans="1:4" ht="15.75" customHeight="1">
      <c r="A69" s="83" t="s">
        <v>523</v>
      </c>
      <c r="B69" s="32" t="s">
        <v>10</v>
      </c>
      <c r="C69" s="51">
        <f>C70</f>
        <v>219.7</v>
      </c>
      <c r="D69" s="51">
        <f>D70</f>
        <v>88.6</v>
      </c>
    </row>
    <row r="70" spans="1:4" s="189" customFormat="1" ht="24.75" customHeight="1">
      <c r="A70" s="142" t="s">
        <v>524</v>
      </c>
      <c r="B70" s="65" t="s">
        <v>21</v>
      </c>
      <c r="C70" s="131">
        <f>SUM(C71+C72)</f>
        <v>219.7</v>
      </c>
      <c r="D70" s="131">
        <f>SUM(D71+D72)</f>
        <v>88.6</v>
      </c>
    </row>
    <row r="71" spans="1:4" s="189" customFormat="1" ht="49.5" customHeight="1">
      <c r="A71" s="252" t="s">
        <v>252</v>
      </c>
      <c r="B71" s="253" t="s">
        <v>253</v>
      </c>
      <c r="C71" s="263">
        <v>209.7</v>
      </c>
      <c r="D71" s="263">
        <v>80.3</v>
      </c>
    </row>
    <row r="72" spans="1:4" s="189" customFormat="1" ht="48" customHeight="1">
      <c r="A72" s="252" t="s">
        <v>367</v>
      </c>
      <c r="B72" s="253" t="s">
        <v>368</v>
      </c>
      <c r="C72" s="263">
        <v>10</v>
      </c>
      <c r="D72" s="263">
        <v>8.3</v>
      </c>
    </row>
    <row r="73" spans="1:4" ht="30" customHeight="1">
      <c r="A73" s="1" t="s">
        <v>525</v>
      </c>
      <c r="B73" s="41" t="s">
        <v>742</v>
      </c>
      <c r="C73" s="2">
        <f>SUM(C74)</f>
        <v>5025.9</v>
      </c>
      <c r="D73" s="2">
        <f>SUM(D74)</f>
        <v>2044.4</v>
      </c>
    </row>
    <row r="74" spans="1:4" ht="12.75">
      <c r="A74" s="83" t="s">
        <v>526</v>
      </c>
      <c r="B74" s="32" t="s">
        <v>227</v>
      </c>
      <c r="C74" s="48">
        <f>SUM(C75)</f>
        <v>5025.9</v>
      </c>
      <c r="D74" s="48">
        <f>SUM(D75)</f>
        <v>2044.4</v>
      </c>
    </row>
    <row r="75" spans="1:4" ht="26.25" customHeight="1">
      <c r="A75" s="87" t="s">
        <v>527</v>
      </c>
      <c r="B75" s="32" t="s">
        <v>57</v>
      </c>
      <c r="C75" s="51">
        <f>C76</f>
        <v>5025.9</v>
      </c>
      <c r="D75" s="51">
        <f>D76</f>
        <v>2044.4</v>
      </c>
    </row>
    <row r="76" spans="1:4" s="189" customFormat="1" ht="17.25" customHeight="1">
      <c r="A76" s="91" t="s">
        <v>528</v>
      </c>
      <c r="B76" s="65" t="s">
        <v>529</v>
      </c>
      <c r="C76" s="131">
        <f>SUM(C77)</f>
        <v>5025.9</v>
      </c>
      <c r="D76" s="131">
        <f>SUM(D77)</f>
        <v>2044.4</v>
      </c>
    </row>
    <row r="77" spans="1:4" s="189" customFormat="1" ht="38.25" customHeight="1">
      <c r="A77" s="264" t="s">
        <v>530</v>
      </c>
      <c r="B77" s="253" t="s">
        <v>531</v>
      </c>
      <c r="C77" s="263">
        <f>SUM(C78)</f>
        <v>5025.9</v>
      </c>
      <c r="D77" s="263">
        <f>SUM(D78)</f>
        <v>2044.4</v>
      </c>
    </row>
    <row r="78" spans="1:4" s="189" customFormat="1" ht="48.75" customHeight="1">
      <c r="A78" s="264" t="s">
        <v>300</v>
      </c>
      <c r="B78" s="253" t="s">
        <v>299</v>
      </c>
      <c r="C78" s="263">
        <v>5025.9</v>
      </c>
      <c r="D78" s="263">
        <v>2044.4</v>
      </c>
    </row>
    <row r="79" spans="1:4" ht="57.75" customHeight="1">
      <c r="A79" s="1" t="s">
        <v>532</v>
      </c>
      <c r="B79" s="41" t="s">
        <v>533</v>
      </c>
      <c r="C79" s="2">
        <f>SUM(C80+C84)</f>
        <v>33648.1</v>
      </c>
      <c r="D79" s="2">
        <f>SUM(D80+D84)</f>
        <v>24086.4</v>
      </c>
    </row>
    <row r="80" spans="1:4" ht="12.75">
      <c r="A80" s="83" t="s">
        <v>534</v>
      </c>
      <c r="B80" s="32" t="s">
        <v>227</v>
      </c>
      <c r="C80" s="48">
        <f>SUM(C81)</f>
        <v>20</v>
      </c>
      <c r="D80" s="48">
        <f>SUM(D81)</f>
        <v>42</v>
      </c>
    </row>
    <row r="81" spans="1:4" ht="15.75" customHeight="1">
      <c r="A81" s="83" t="s">
        <v>535</v>
      </c>
      <c r="B81" s="32" t="s">
        <v>10</v>
      </c>
      <c r="C81" s="51">
        <f>C82</f>
        <v>20</v>
      </c>
      <c r="D81" s="51">
        <f>D82</f>
        <v>42</v>
      </c>
    </row>
    <row r="82" spans="1:4" s="189" customFormat="1" ht="16.5" customHeight="1">
      <c r="A82" s="142" t="s">
        <v>536</v>
      </c>
      <c r="B82" s="65" t="s">
        <v>373</v>
      </c>
      <c r="C82" s="92">
        <f>SUM(C83)</f>
        <v>20</v>
      </c>
      <c r="D82" s="92">
        <f>SUM(D83)</f>
        <v>42</v>
      </c>
    </row>
    <row r="83" spans="1:4" s="189" customFormat="1" ht="25.5" customHeight="1">
      <c r="A83" s="257" t="s">
        <v>537</v>
      </c>
      <c r="B83" s="258" t="s">
        <v>562</v>
      </c>
      <c r="C83" s="259">
        <v>20</v>
      </c>
      <c r="D83" s="259">
        <v>42</v>
      </c>
    </row>
    <row r="84" spans="1:4" ht="18" customHeight="1">
      <c r="A84" s="83" t="s">
        <v>538</v>
      </c>
      <c r="B84" s="32" t="s">
        <v>12</v>
      </c>
      <c r="C84" s="40">
        <f>C85</f>
        <v>33628.1</v>
      </c>
      <c r="D84" s="40">
        <f>D85</f>
        <v>24044.4</v>
      </c>
    </row>
    <row r="85" spans="1:4" s="189" customFormat="1" ht="23.25" customHeight="1">
      <c r="A85" s="90" t="s">
        <v>539</v>
      </c>
      <c r="B85" s="37" t="s">
        <v>22</v>
      </c>
      <c r="C85" s="12">
        <f>C86+C88</f>
        <v>33628.1</v>
      </c>
      <c r="D85" s="12">
        <f>D86+D88</f>
        <v>24044.4</v>
      </c>
    </row>
    <row r="86" spans="1:4" s="189" customFormat="1" ht="24.75" customHeight="1">
      <c r="A86" s="142" t="s">
        <v>540</v>
      </c>
      <c r="B86" s="65" t="s">
        <v>23</v>
      </c>
      <c r="C86" s="92">
        <f>SUM(C87)</f>
        <v>19938.2</v>
      </c>
      <c r="D86" s="92">
        <f>SUM(D87)</f>
        <v>14953.5</v>
      </c>
    </row>
    <row r="87" spans="1:4" s="189" customFormat="1" ht="33.75" customHeight="1">
      <c r="A87" s="264" t="s">
        <v>308</v>
      </c>
      <c r="B87" s="253" t="s">
        <v>408</v>
      </c>
      <c r="C87" s="263">
        <v>19938.2</v>
      </c>
      <c r="D87" s="263">
        <v>14953.5</v>
      </c>
    </row>
    <row r="88" spans="1:4" s="189" customFormat="1" ht="25.5" customHeight="1">
      <c r="A88" s="91" t="s">
        <v>541</v>
      </c>
      <c r="B88" s="65" t="s">
        <v>60</v>
      </c>
      <c r="C88" s="92">
        <f>SUM(C89:C92)</f>
        <v>13689.9</v>
      </c>
      <c r="D88" s="92">
        <f>SUM(D89:D92)</f>
        <v>9090.9</v>
      </c>
    </row>
    <row r="89" spans="1:4" s="189" customFormat="1" ht="36" customHeight="1">
      <c r="A89" s="264" t="s">
        <v>260</v>
      </c>
      <c r="B89" s="253" t="s">
        <v>409</v>
      </c>
      <c r="C89" s="256">
        <v>3466.6</v>
      </c>
      <c r="D89" s="256">
        <v>2429</v>
      </c>
    </row>
    <row r="90" spans="1:4" s="189" customFormat="1" ht="72.75" customHeight="1">
      <c r="A90" s="264" t="s">
        <v>259</v>
      </c>
      <c r="B90" s="253" t="s">
        <v>113</v>
      </c>
      <c r="C90" s="256">
        <v>6</v>
      </c>
      <c r="D90" s="256">
        <v>6</v>
      </c>
    </row>
    <row r="91" spans="1:4" s="189" customFormat="1" ht="36" customHeight="1">
      <c r="A91" s="264" t="s">
        <v>264</v>
      </c>
      <c r="B91" s="253" t="s">
        <v>411</v>
      </c>
      <c r="C91" s="256">
        <v>7161.4</v>
      </c>
      <c r="D91" s="256">
        <v>4555.4</v>
      </c>
    </row>
    <row r="92" spans="1:4" s="189" customFormat="1" ht="36.75" customHeight="1">
      <c r="A92" s="265" t="s">
        <v>265</v>
      </c>
      <c r="B92" s="253" t="s">
        <v>563</v>
      </c>
      <c r="C92" s="256">
        <v>3055.9</v>
      </c>
      <c r="D92" s="256">
        <v>2100.5</v>
      </c>
    </row>
    <row r="93" spans="1:4" ht="14.25" customHeight="1">
      <c r="A93" s="8"/>
      <c r="B93" s="32" t="s">
        <v>63</v>
      </c>
      <c r="C93" s="40">
        <f>C8+C52+C58+C62+C68+C73+C79</f>
        <v>98847.70000000001</v>
      </c>
      <c r="D93" s="40">
        <f>D8+D52+D58+D62+D68+D73+D79</f>
        <v>73208.9</v>
      </c>
    </row>
    <row r="95" spans="1:4" ht="12.75">
      <c r="A95" s="287"/>
      <c r="B95" s="287"/>
      <c r="C95" s="288"/>
      <c r="D95" s="288"/>
    </row>
    <row r="96" spans="1:4" ht="12.75">
      <c r="A96" s="9"/>
      <c r="B96" s="9"/>
      <c r="C96" s="9"/>
      <c r="D96" s="9"/>
    </row>
    <row r="97" spans="1:4" ht="12.75">
      <c r="A97" s="287"/>
      <c r="B97" s="287"/>
      <c r="C97" s="288"/>
      <c r="D97" s="288"/>
    </row>
  </sheetData>
  <sheetProtection/>
  <mergeCells count="9">
    <mergeCell ref="A2:D2"/>
    <mergeCell ref="A3:D3"/>
    <mergeCell ref="A4:D4"/>
    <mergeCell ref="A95:B95"/>
    <mergeCell ref="C95:D95"/>
    <mergeCell ref="A97:B97"/>
    <mergeCell ref="C97:D97"/>
    <mergeCell ref="A5:D5"/>
    <mergeCell ref="A6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90">
      <selection activeCell="H99" sqref="H99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36" t="s">
        <v>802</v>
      </c>
      <c r="B1" s="336"/>
      <c r="C1" s="336"/>
      <c r="D1" s="336"/>
      <c r="E1" s="336"/>
      <c r="F1" s="336"/>
      <c r="G1" s="336"/>
      <c r="H1" s="336"/>
      <c r="I1" s="337"/>
      <c r="J1" s="337"/>
      <c r="K1" s="55"/>
      <c r="L1" s="55"/>
    </row>
    <row r="2" spans="1:10" ht="12.75" hidden="1">
      <c r="A2" s="335" t="s">
        <v>88</v>
      </c>
      <c r="B2" s="335"/>
      <c r="C2" s="335"/>
      <c r="D2" s="335"/>
      <c r="E2" s="305"/>
      <c r="F2" s="305"/>
      <c r="G2" s="305"/>
      <c r="H2" s="305"/>
      <c r="I2" s="305"/>
      <c r="J2" s="305"/>
    </row>
    <row r="3" spans="1:10" ht="12.75" hidden="1">
      <c r="A3" s="335" t="s">
        <v>219</v>
      </c>
      <c r="B3" s="335"/>
      <c r="C3" s="335"/>
      <c r="D3" s="335"/>
      <c r="E3" s="305"/>
      <c r="F3" s="305"/>
      <c r="G3" s="305"/>
      <c r="H3" s="305"/>
      <c r="I3" s="305"/>
      <c r="J3" s="305"/>
    </row>
    <row r="4" spans="1:10" ht="12.75" hidden="1">
      <c r="A4" s="335" t="s">
        <v>151</v>
      </c>
      <c r="B4" s="335"/>
      <c r="C4" s="335"/>
      <c r="D4" s="335"/>
      <c r="E4" s="305"/>
      <c r="F4" s="305"/>
      <c r="G4" s="305"/>
      <c r="H4" s="305"/>
      <c r="I4" s="305"/>
      <c r="J4" s="305"/>
    </row>
    <row r="5" spans="1:10" ht="12.75" hidden="1">
      <c r="A5" s="335" t="s">
        <v>89</v>
      </c>
      <c r="B5" s="335"/>
      <c r="C5" s="335"/>
      <c r="D5" s="335"/>
      <c r="E5" s="305"/>
      <c r="F5" s="305"/>
      <c r="G5" s="305"/>
      <c r="H5" s="305"/>
      <c r="I5" s="305"/>
      <c r="J5" s="305"/>
    </row>
    <row r="6" spans="1:10" ht="12.75" hidden="1">
      <c r="A6" s="335" t="s">
        <v>90</v>
      </c>
      <c r="B6" s="335"/>
      <c r="C6" s="335"/>
      <c r="D6" s="335"/>
      <c r="E6" s="305"/>
      <c r="F6" s="305"/>
      <c r="G6" s="305"/>
      <c r="H6" s="305"/>
      <c r="I6" s="305"/>
      <c r="J6" s="305"/>
    </row>
    <row r="7" spans="1:12" ht="12.75">
      <c r="A7" s="10"/>
      <c r="B7" s="10"/>
      <c r="C7" s="10"/>
      <c r="D7" s="10"/>
      <c r="E7" s="10"/>
      <c r="F7" s="10"/>
      <c r="G7" s="10"/>
      <c r="H7" s="10"/>
      <c r="I7" s="55"/>
      <c r="J7" s="55"/>
      <c r="K7" s="55"/>
      <c r="L7" s="55"/>
    </row>
    <row r="8" spans="1:12" ht="18.75" customHeight="1">
      <c r="A8" s="328" t="s">
        <v>150</v>
      </c>
      <c r="B8" s="328"/>
      <c r="C8" s="328"/>
      <c r="D8" s="329"/>
      <c r="E8" s="329"/>
      <c r="F8" s="329"/>
      <c r="G8" s="329"/>
      <c r="H8" s="329"/>
      <c r="I8" s="305"/>
      <c r="J8" s="305"/>
      <c r="K8" s="55"/>
      <c r="L8" s="55"/>
    </row>
    <row r="9" spans="1:12" ht="12.75" customHeight="1">
      <c r="A9" s="328" t="s">
        <v>219</v>
      </c>
      <c r="B9" s="328"/>
      <c r="C9" s="328"/>
      <c r="D9" s="329"/>
      <c r="E9" s="329"/>
      <c r="F9" s="329"/>
      <c r="G9" s="329"/>
      <c r="H9" s="329"/>
      <c r="I9" s="305"/>
      <c r="J9" s="305"/>
      <c r="K9" s="55"/>
      <c r="L9" s="55"/>
    </row>
    <row r="10" spans="1:12" ht="12.75" customHeight="1">
      <c r="A10" s="328" t="s">
        <v>859</v>
      </c>
      <c r="B10" s="328"/>
      <c r="C10" s="328"/>
      <c r="D10" s="329"/>
      <c r="E10" s="329"/>
      <c r="F10" s="329"/>
      <c r="G10" s="329"/>
      <c r="H10" s="329"/>
      <c r="I10" s="305"/>
      <c r="J10" s="305"/>
      <c r="K10" s="55"/>
      <c r="L10" s="55"/>
    </row>
    <row r="11" spans="1:12" ht="12.75" customHeight="1">
      <c r="A11" s="328" t="s">
        <v>118</v>
      </c>
      <c r="B11" s="328"/>
      <c r="C11" s="328"/>
      <c r="D11" s="329"/>
      <c r="E11" s="329"/>
      <c r="F11" s="329"/>
      <c r="G11" s="329"/>
      <c r="H11" s="329"/>
      <c r="I11" s="305"/>
      <c r="J11" s="305"/>
      <c r="K11" s="55"/>
      <c r="L11" s="55"/>
    </row>
    <row r="12" spans="1:12" ht="15.75" customHeight="1">
      <c r="A12" s="328" t="s">
        <v>219</v>
      </c>
      <c r="B12" s="328"/>
      <c r="C12" s="328"/>
      <c r="D12" s="329"/>
      <c r="E12" s="329"/>
      <c r="F12" s="329"/>
      <c r="G12" s="329"/>
      <c r="H12" s="329"/>
      <c r="I12" s="305"/>
      <c r="J12" s="305"/>
      <c r="K12" s="55"/>
      <c r="L12" s="55"/>
    </row>
    <row r="13" spans="1:12" ht="12.75" customHeight="1">
      <c r="A13" s="328" t="s">
        <v>151</v>
      </c>
      <c r="B13" s="328"/>
      <c r="C13" s="328"/>
      <c r="D13" s="329"/>
      <c r="E13" s="329"/>
      <c r="F13" s="329"/>
      <c r="G13" s="329"/>
      <c r="H13" s="329"/>
      <c r="I13" s="305"/>
      <c r="J13" s="305"/>
      <c r="K13" s="55"/>
      <c r="L13" s="55"/>
    </row>
    <row r="14" spans="1:12" ht="14.25" customHeight="1">
      <c r="A14" s="288"/>
      <c r="B14" s="288"/>
      <c r="C14" s="288"/>
      <c r="D14" s="288"/>
      <c r="E14" s="288"/>
      <c r="F14" s="288"/>
      <c r="G14" s="288"/>
      <c r="H14" s="288"/>
      <c r="I14" s="55"/>
      <c r="J14" s="55"/>
      <c r="K14" s="55"/>
      <c r="L14" s="55"/>
    </row>
    <row r="15" spans="1:10" ht="13.5" customHeight="1">
      <c r="A15" s="327" t="s">
        <v>119</v>
      </c>
      <c r="B15" s="305"/>
      <c r="C15" s="305"/>
      <c r="D15" s="305"/>
      <c r="E15" s="305"/>
      <c r="F15" s="305"/>
      <c r="G15" s="305"/>
      <c r="H15" s="305"/>
      <c r="I15" s="305"/>
      <c r="J15" s="305"/>
    </row>
    <row r="16" spans="1:10" ht="24" customHeight="1">
      <c r="A16" s="331" t="s">
        <v>120</v>
      </c>
      <c r="B16" s="333" t="s">
        <v>275</v>
      </c>
      <c r="C16" s="333" t="s">
        <v>152</v>
      </c>
      <c r="D16" s="333" t="s">
        <v>153</v>
      </c>
      <c r="E16" s="333" t="s">
        <v>154</v>
      </c>
      <c r="F16" s="333" t="s">
        <v>155</v>
      </c>
      <c r="G16" s="333" t="s">
        <v>156</v>
      </c>
      <c r="H16" s="333" t="s">
        <v>157</v>
      </c>
      <c r="I16" s="338" t="s">
        <v>158</v>
      </c>
      <c r="J16" s="338"/>
    </row>
    <row r="17" spans="1:10" ht="63.75" customHeight="1">
      <c r="A17" s="332"/>
      <c r="B17" s="334"/>
      <c r="C17" s="334"/>
      <c r="D17" s="334"/>
      <c r="E17" s="334"/>
      <c r="F17" s="334"/>
      <c r="G17" s="334"/>
      <c r="H17" s="334"/>
      <c r="I17" s="174" t="s">
        <v>159</v>
      </c>
      <c r="J17" s="174" t="s">
        <v>160</v>
      </c>
    </row>
    <row r="18" spans="1:10" ht="13.5" customHeight="1">
      <c r="A18" s="145" t="s">
        <v>121</v>
      </c>
      <c r="B18" s="146" t="s">
        <v>122</v>
      </c>
      <c r="C18" s="147"/>
      <c r="D18" s="145"/>
      <c r="E18" s="148"/>
      <c r="F18" s="149">
        <f>SUM(F19+F23+F25+F30)</f>
        <v>3211.5</v>
      </c>
      <c r="G18" s="149">
        <f>SUM(G19+G23+G25+G30)</f>
        <v>3211.5</v>
      </c>
      <c r="H18" s="149">
        <f>SUM(H19+H23+H25+H30)</f>
        <v>1918.4</v>
      </c>
      <c r="I18" s="149">
        <f>SUM(H18*100)/F18</f>
        <v>59.73532617157092</v>
      </c>
      <c r="J18" s="149">
        <f>SUM(H18*100)/G18</f>
        <v>59.73532617157092</v>
      </c>
    </row>
    <row r="19" spans="1:10" ht="13.5" customHeight="1">
      <c r="A19" s="37" t="s">
        <v>92</v>
      </c>
      <c r="B19" s="5" t="s">
        <v>413</v>
      </c>
      <c r="C19" s="8" t="s">
        <v>216</v>
      </c>
      <c r="D19" s="151" t="s">
        <v>745</v>
      </c>
      <c r="E19" s="151"/>
      <c r="F19" s="35">
        <f>F20+F21+F22</f>
        <v>1233.7</v>
      </c>
      <c r="G19" s="35">
        <f>G20+G21+G22</f>
        <v>1233.7</v>
      </c>
      <c r="H19" s="35">
        <f>H20+H21+H22</f>
        <v>581.8</v>
      </c>
      <c r="I19" s="218">
        <f aca="true" t="shared" si="0" ref="I19:I85">SUM(H19*100)/F19</f>
        <v>47.15895274377887</v>
      </c>
      <c r="J19" s="218">
        <f aca="true" t="shared" si="1" ref="J19:J85">SUM(H19*100)/G19</f>
        <v>47.15895274377887</v>
      </c>
    </row>
    <row r="20" spans="1:10" ht="29.25" customHeight="1">
      <c r="A20" s="152" t="s">
        <v>124</v>
      </c>
      <c r="B20" s="33" t="s">
        <v>570</v>
      </c>
      <c r="C20" s="8" t="s">
        <v>216</v>
      </c>
      <c r="D20" s="151" t="s">
        <v>745</v>
      </c>
      <c r="E20" s="151" t="s">
        <v>746</v>
      </c>
      <c r="F20" s="35">
        <f>SUM(отчет!C68)</f>
        <v>942.5</v>
      </c>
      <c r="G20" s="35">
        <f>SUM(F20)</f>
        <v>942.5</v>
      </c>
      <c r="H20" s="35">
        <f>SUM(отчет!D68)</f>
        <v>440.5</v>
      </c>
      <c r="I20" s="218">
        <f t="shared" si="0"/>
        <v>46.737400530503976</v>
      </c>
      <c r="J20" s="218">
        <f t="shared" si="1"/>
        <v>46.737400530503976</v>
      </c>
    </row>
    <row r="21" spans="1:10" ht="43.5" customHeight="1">
      <c r="A21" s="152" t="s">
        <v>131</v>
      </c>
      <c r="B21" s="33" t="s">
        <v>571</v>
      </c>
      <c r="C21" s="8" t="s">
        <v>216</v>
      </c>
      <c r="D21" s="151" t="s">
        <v>745</v>
      </c>
      <c r="E21" s="151" t="s">
        <v>747</v>
      </c>
      <c r="F21" s="35">
        <f>SUM(отчет!C69)</f>
        <v>261.2</v>
      </c>
      <c r="G21" s="35">
        <f>SUM(F21)</f>
        <v>261.2</v>
      </c>
      <c r="H21" s="35">
        <f>SUM(отчет!D69)</f>
        <v>133.8</v>
      </c>
      <c r="I21" s="218">
        <f>SUM(H21*100)/F21</f>
        <v>51.22511485451762</v>
      </c>
      <c r="J21" s="218">
        <f>SUM(H21*100)/G21</f>
        <v>51.22511485451762</v>
      </c>
    </row>
    <row r="22" spans="1:10" ht="25.5" customHeight="1">
      <c r="A22" s="152" t="s">
        <v>132</v>
      </c>
      <c r="B22" s="33" t="s">
        <v>608</v>
      </c>
      <c r="C22" s="8" t="s">
        <v>216</v>
      </c>
      <c r="D22" s="151" t="s">
        <v>745</v>
      </c>
      <c r="E22" s="151" t="s">
        <v>303</v>
      </c>
      <c r="F22" s="35">
        <f>SUM(отчет!C72)</f>
        <v>30</v>
      </c>
      <c r="G22" s="35">
        <f>SUM(F22)</f>
        <v>30</v>
      </c>
      <c r="H22" s="35">
        <f>SUM(отчет!D72)</f>
        <v>7.5</v>
      </c>
      <c r="I22" s="218">
        <f t="shared" si="0"/>
        <v>25</v>
      </c>
      <c r="J22" s="218">
        <f t="shared" si="1"/>
        <v>25</v>
      </c>
    </row>
    <row r="23" spans="1:11" ht="82.5" customHeight="1">
      <c r="A23" s="37" t="s">
        <v>94</v>
      </c>
      <c r="B23" s="64" t="s">
        <v>414</v>
      </c>
      <c r="C23" s="153" t="s">
        <v>301</v>
      </c>
      <c r="D23" s="49" t="s">
        <v>749</v>
      </c>
      <c r="E23" s="49"/>
      <c r="F23" s="46">
        <f>F24</f>
        <v>140.4</v>
      </c>
      <c r="G23" s="46">
        <f>G24</f>
        <v>140.4</v>
      </c>
      <c r="H23" s="46">
        <f>H24</f>
        <v>15.6</v>
      </c>
      <c r="I23" s="218">
        <f t="shared" si="0"/>
        <v>11.11111111111111</v>
      </c>
      <c r="J23" s="218">
        <f t="shared" si="1"/>
        <v>11.11111111111111</v>
      </c>
      <c r="K23" s="99"/>
    </row>
    <row r="24" spans="1:12" ht="54" customHeight="1">
      <c r="A24" s="37" t="s">
        <v>125</v>
      </c>
      <c r="B24" s="37" t="s">
        <v>580</v>
      </c>
      <c r="C24" s="153" t="s">
        <v>301</v>
      </c>
      <c r="D24" s="49" t="s">
        <v>749</v>
      </c>
      <c r="E24" s="49" t="s">
        <v>748</v>
      </c>
      <c r="F24" s="46">
        <f>SUM(отчет!C77)</f>
        <v>140.4</v>
      </c>
      <c r="G24" s="46">
        <f>SUM(F24)</f>
        <v>140.4</v>
      </c>
      <c r="H24" s="46">
        <f>SUM(отчет!D75)</f>
        <v>15.6</v>
      </c>
      <c r="I24" s="218">
        <f t="shared" si="0"/>
        <v>11.11111111111111</v>
      </c>
      <c r="J24" s="218">
        <f t="shared" si="1"/>
        <v>11.11111111111111</v>
      </c>
      <c r="K24" s="99"/>
      <c r="L24" s="173"/>
    </row>
    <row r="25" spans="1:10" ht="27" customHeight="1">
      <c r="A25" s="11" t="s">
        <v>96</v>
      </c>
      <c r="B25" s="64" t="s">
        <v>415</v>
      </c>
      <c r="C25" s="8" t="s">
        <v>301</v>
      </c>
      <c r="D25" s="151" t="s">
        <v>750</v>
      </c>
      <c r="E25" s="151"/>
      <c r="F25" s="35">
        <f>F26+F27+F28+F29</f>
        <v>1765.3999999999999</v>
      </c>
      <c r="G25" s="35">
        <f>G26+G27+G28+G29</f>
        <v>1765.3999999999999</v>
      </c>
      <c r="H25" s="35">
        <f>H26+H27+H28+H29</f>
        <v>1267</v>
      </c>
      <c r="I25" s="218">
        <f t="shared" si="0"/>
        <v>71.76843774781919</v>
      </c>
      <c r="J25" s="218">
        <f t="shared" si="1"/>
        <v>71.76843774781919</v>
      </c>
    </row>
    <row r="26" spans="1:10" ht="30" customHeight="1">
      <c r="A26" s="11" t="s">
        <v>133</v>
      </c>
      <c r="B26" s="33" t="s">
        <v>570</v>
      </c>
      <c r="C26" s="8" t="s">
        <v>301</v>
      </c>
      <c r="D26" s="151" t="s">
        <v>750</v>
      </c>
      <c r="E26" s="151" t="s">
        <v>746</v>
      </c>
      <c r="F26" s="35">
        <f>SUM(отчет!C81)</f>
        <v>1168.7</v>
      </c>
      <c r="G26" s="35">
        <f>SUM(F26)</f>
        <v>1168.7</v>
      </c>
      <c r="H26" s="35">
        <f>SUM(отчет!D81)</f>
        <v>861.1</v>
      </c>
      <c r="I26" s="218">
        <f>SUM(H26*100)/F26</f>
        <v>73.68015743989048</v>
      </c>
      <c r="J26" s="218">
        <f>SUM(H26*100)/G26</f>
        <v>73.68015743989048</v>
      </c>
    </row>
    <row r="27" spans="1:10" ht="41.25" customHeight="1">
      <c r="A27" s="11" t="s">
        <v>134</v>
      </c>
      <c r="B27" s="33" t="s">
        <v>571</v>
      </c>
      <c r="C27" s="8" t="s">
        <v>301</v>
      </c>
      <c r="D27" s="151" t="s">
        <v>750</v>
      </c>
      <c r="E27" s="151" t="s">
        <v>747</v>
      </c>
      <c r="F27" s="35">
        <f>SUM(отчет!C82)</f>
        <v>352.9</v>
      </c>
      <c r="G27" s="35">
        <f>SUM(F27)</f>
        <v>352.9</v>
      </c>
      <c r="H27" s="35">
        <f>SUM(отчет!D82)</f>
        <v>215.7</v>
      </c>
      <c r="I27" s="218">
        <f t="shared" si="0"/>
        <v>61.12213091527345</v>
      </c>
      <c r="J27" s="218">
        <f t="shared" si="1"/>
        <v>61.12213091527345</v>
      </c>
    </row>
    <row r="28" spans="1:10" ht="27" customHeight="1">
      <c r="A28" s="11" t="s">
        <v>135</v>
      </c>
      <c r="B28" s="33" t="s">
        <v>608</v>
      </c>
      <c r="C28" s="8" t="s">
        <v>301</v>
      </c>
      <c r="D28" s="151" t="s">
        <v>750</v>
      </c>
      <c r="E28" s="151" t="s">
        <v>303</v>
      </c>
      <c r="F28" s="35">
        <f>SUM(отчет!C85)</f>
        <v>241.2</v>
      </c>
      <c r="G28" s="35">
        <f>SUM(F28)</f>
        <v>241.2</v>
      </c>
      <c r="H28" s="35">
        <f>SUM(отчет!D85)</f>
        <v>190</v>
      </c>
      <c r="I28" s="218">
        <f t="shared" si="0"/>
        <v>78.77280265339967</v>
      </c>
      <c r="J28" s="218">
        <f t="shared" si="1"/>
        <v>78.77280265339967</v>
      </c>
    </row>
    <row r="29" spans="1:10" ht="24" customHeight="1">
      <c r="A29" s="11" t="s">
        <v>792</v>
      </c>
      <c r="B29" s="37" t="s">
        <v>593</v>
      </c>
      <c r="C29" s="8" t="s">
        <v>301</v>
      </c>
      <c r="D29" s="151" t="s">
        <v>750</v>
      </c>
      <c r="E29" s="151" t="s">
        <v>751</v>
      </c>
      <c r="F29" s="35">
        <f>SUM(отчет!C88)</f>
        <v>2.6</v>
      </c>
      <c r="G29" s="35">
        <f>SUM(F29)</f>
        <v>2.6</v>
      </c>
      <c r="H29" s="35">
        <f>SUM(отчет!D88)</f>
        <v>0.2</v>
      </c>
      <c r="I29" s="218">
        <f t="shared" si="0"/>
        <v>7.692307692307692</v>
      </c>
      <c r="J29" s="218">
        <f t="shared" si="1"/>
        <v>7.692307692307692</v>
      </c>
    </row>
    <row r="30" spans="1:11" ht="42.75" customHeight="1">
      <c r="A30" s="37" t="s">
        <v>98</v>
      </c>
      <c r="B30" s="64" t="s">
        <v>419</v>
      </c>
      <c r="C30" s="153" t="s">
        <v>301</v>
      </c>
      <c r="D30" s="49" t="s">
        <v>752</v>
      </c>
      <c r="E30" s="49"/>
      <c r="F30" s="46">
        <f>F31</f>
        <v>72</v>
      </c>
      <c r="G30" s="46">
        <f>G31</f>
        <v>72</v>
      </c>
      <c r="H30" s="46">
        <f>H31</f>
        <v>54</v>
      </c>
      <c r="I30" s="218">
        <f>SUM(H30*100)/F30</f>
        <v>75</v>
      </c>
      <c r="J30" s="218">
        <f>SUM(H30*100)/G30</f>
        <v>75</v>
      </c>
      <c r="K30" s="99"/>
    </row>
    <row r="31" spans="1:12" ht="18" customHeight="1">
      <c r="A31" s="37" t="s">
        <v>142</v>
      </c>
      <c r="B31" s="37" t="s">
        <v>599</v>
      </c>
      <c r="C31" s="153" t="s">
        <v>301</v>
      </c>
      <c r="D31" s="49" t="s">
        <v>752</v>
      </c>
      <c r="E31" s="49" t="s">
        <v>753</v>
      </c>
      <c r="F31" s="46">
        <f>SUM(отчет!C93)</f>
        <v>72</v>
      </c>
      <c r="G31" s="46">
        <f>SUM(F31)</f>
        <v>72</v>
      </c>
      <c r="H31" s="46">
        <f>SUM(отчет!D93)</f>
        <v>54</v>
      </c>
      <c r="I31" s="218">
        <f>SUM(H31*100)/F31</f>
        <v>75</v>
      </c>
      <c r="J31" s="218">
        <f>SUM(H31*100)/G31</f>
        <v>75</v>
      </c>
      <c r="K31" s="99"/>
      <c r="L31" s="173"/>
    </row>
    <row r="32" spans="1:10" ht="26.25" customHeight="1" hidden="1">
      <c r="A32" s="145" t="s">
        <v>127</v>
      </c>
      <c r="B32" s="146" t="s">
        <v>375</v>
      </c>
      <c r="C32" s="147"/>
      <c r="D32" s="148"/>
      <c r="E32" s="148"/>
      <c r="F32" s="149">
        <f>SUM(F33)</f>
        <v>0</v>
      </c>
      <c r="G32" s="149">
        <f>SUM(G33)</f>
        <v>0</v>
      </c>
      <c r="H32" s="149">
        <f>SUM(H33)</f>
        <v>0</v>
      </c>
      <c r="I32" s="149" t="e">
        <f t="shared" si="0"/>
        <v>#DIV/0!</v>
      </c>
      <c r="J32" s="149" t="e">
        <f t="shared" si="1"/>
        <v>#DIV/0!</v>
      </c>
    </row>
    <row r="33" spans="1:10" ht="16.5" customHeight="1" hidden="1">
      <c r="A33" s="37" t="s">
        <v>92</v>
      </c>
      <c r="B33" s="65" t="s">
        <v>380</v>
      </c>
      <c r="C33" s="8" t="s">
        <v>393</v>
      </c>
      <c r="D33" s="151" t="s">
        <v>394</v>
      </c>
      <c r="E33" s="151"/>
      <c r="F33" s="35">
        <f>F34+F35</f>
        <v>0</v>
      </c>
      <c r="G33" s="35">
        <f>G34+G35</f>
        <v>0</v>
      </c>
      <c r="H33" s="35">
        <f>H34+H35</f>
        <v>0</v>
      </c>
      <c r="I33" s="149" t="e">
        <f t="shared" si="0"/>
        <v>#DIV/0!</v>
      </c>
      <c r="J33" s="149" t="e">
        <f t="shared" si="1"/>
        <v>#DIV/0!</v>
      </c>
    </row>
    <row r="34" spans="1:10" ht="30" customHeight="1" hidden="1">
      <c r="A34" s="37" t="s">
        <v>124</v>
      </c>
      <c r="B34" s="33" t="s">
        <v>390</v>
      </c>
      <c r="C34" s="8" t="s">
        <v>393</v>
      </c>
      <c r="D34" s="151" t="s">
        <v>394</v>
      </c>
      <c r="E34" s="151" t="s">
        <v>392</v>
      </c>
      <c r="F34" s="35">
        <v>0</v>
      </c>
      <c r="G34" s="35">
        <v>0</v>
      </c>
      <c r="H34" s="35">
        <v>0</v>
      </c>
      <c r="I34" s="149" t="e">
        <f t="shared" si="0"/>
        <v>#DIV/0!</v>
      </c>
      <c r="J34" s="149" t="e">
        <f t="shared" si="1"/>
        <v>#DIV/0!</v>
      </c>
    </row>
    <row r="35" spans="1:10" ht="29.25" customHeight="1" hidden="1">
      <c r="A35" s="152" t="s">
        <v>131</v>
      </c>
      <c r="B35" s="33" t="s">
        <v>382</v>
      </c>
      <c r="C35" s="8" t="s">
        <v>393</v>
      </c>
      <c r="D35" s="151" t="s">
        <v>394</v>
      </c>
      <c r="E35" s="151" t="s">
        <v>354</v>
      </c>
      <c r="F35" s="35">
        <v>0</v>
      </c>
      <c r="G35" s="35">
        <v>0</v>
      </c>
      <c r="H35" s="35">
        <v>0</v>
      </c>
      <c r="I35" s="149" t="e">
        <f t="shared" si="0"/>
        <v>#DIV/0!</v>
      </c>
      <c r="J35" s="149" t="e">
        <f t="shared" si="1"/>
        <v>#DIV/0!</v>
      </c>
    </row>
    <row r="36" spans="1:10" ht="14.25" customHeight="1">
      <c r="A36" s="145" t="s">
        <v>127</v>
      </c>
      <c r="B36" s="154" t="s">
        <v>130</v>
      </c>
      <c r="C36" s="155"/>
      <c r="D36" s="156"/>
      <c r="E36" s="156"/>
      <c r="F36" s="157">
        <f>SUM(F37+F41+F46+F54+F56+F62+F64+F66+F70+F72+F74++F76+F78+F81+F83+F85+F89+F48+F91+F93+F95+F97+F52+F68+F87)+F58+F60</f>
        <v>90514.69999999998</v>
      </c>
      <c r="G36" s="157">
        <f>SUM(G37+G41+G46+G54+G56+G62+G64+G66+G70+G72+G74++G76+G78+G81+G83+G85+G89+G48+G91+G93+G95+G97+G52+G68+G87)+G58+G60</f>
        <v>90514.69999999998</v>
      </c>
      <c r="H36" s="157">
        <f>SUM(H37+H41+H46+H54+H56+H62+H64+H66+H70+H72+H74++H76+H78+H81+H83+H85+H89+H48+H91+H93+H95+H97+H52+H68+H87)+H58+H60</f>
        <v>40278.799999999996</v>
      </c>
      <c r="I36" s="149">
        <f t="shared" si="0"/>
        <v>44.49973319250906</v>
      </c>
      <c r="J36" s="149">
        <f t="shared" si="1"/>
        <v>44.49973319250906</v>
      </c>
    </row>
    <row r="37" spans="1:11" ht="42" customHeight="1">
      <c r="A37" s="37" t="s">
        <v>92</v>
      </c>
      <c r="B37" s="34" t="s">
        <v>416</v>
      </c>
      <c r="C37" s="153" t="s">
        <v>85</v>
      </c>
      <c r="D37" s="49" t="s">
        <v>754</v>
      </c>
      <c r="E37" s="49"/>
      <c r="F37" s="46">
        <f>F38+F39+F40</f>
        <v>1222.4</v>
      </c>
      <c r="G37" s="46">
        <f>G38+G39+G40</f>
        <v>1222.4</v>
      </c>
      <c r="H37" s="46">
        <f>H38+H39+H40</f>
        <v>898.3</v>
      </c>
      <c r="I37" s="46">
        <f t="shared" si="0"/>
        <v>73.4865837696335</v>
      </c>
      <c r="J37" s="46">
        <f t="shared" si="1"/>
        <v>73.4865837696335</v>
      </c>
      <c r="K37" s="99"/>
    </row>
    <row r="38" spans="1:11" ht="28.5" customHeight="1">
      <c r="A38" s="37" t="s">
        <v>124</v>
      </c>
      <c r="B38" s="33" t="s">
        <v>570</v>
      </c>
      <c r="C38" s="153" t="s">
        <v>85</v>
      </c>
      <c r="D38" s="49" t="s">
        <v>754</v>
      </c>
      <c r="E38" s="49" t="s">
        <v>746</v>
      </c>
      <c r="F38" s="46">
        <f>SUM(отчет!C110)</f>
        <v>942.5</v>
      </c>
      <c r="G38" s="46">
        <f>SUM(F38)</f>
        <v>942.5</v>
      </c>
      <c r="H38" s="46">
        <f>SUM(отчет!D110)</f>
        <v>693.8</v>
      </c>
      <c r="I38" s="46">
        <f t="shared" si="0"/>
        <v>73.61273209549071</v>
      </c>
      <c r="J38" s="46">
        <f t="shared" si="1"/>
        <v>73.61273209549071</v>
      </c>
      <c r="K38" s="99"/>
    </row>
    <row r="39" spans="1:11" ht="40.5" customHeight="1">
      <c r="A39" s="37" t="s">
        <v>131</v>
      </c>
      <c r="B39" s="33" t="s">
        <v>571</v>
      </c>
      <c r="C39" s="153" t="s">
        <v>85</v>
      </c>
      <c r="D39" s="49" t="s">
        <v>754</v>
      </c>
      <c r="E39" s="49" t="s">
        <v>747</v>
      </c>
      <c r="F39" s="46">
        <f>SUM(отчет!C111)</f>
        <v>261.2</v>
      </c>
      <c r="G39" s="46">
        <f>SUM(F39)</f>
        <v>261.2</v>
      </c>
      <c r="H39" s="46">
        <f>SUM(отчет!D111)</f>
        <v>189.1</v>
      </c>
      <c r="I39" s="46">
        <f>SUM(H39*100)/F39</f>
        <v>72.39663093415008</v>
      </c>
      <c r="J39" s="46">
        <f>SUM(H39*100)/G39</f>
        <v>72.39663093415008</v>
      </c>
      <c r="K39" s="99"/>
    </row>
    <row r="40" spans="1:11" ht="27.75" customHeight="1">
      <c r="A40" s="37" t="s">
        <v>132</v>
      </c>
      <c r="B40" s="33" t="s">
        <v>608</v>
      </c>
      <c r="C40" s="153" t="s">
        <v>85</v>
      </c>
      <c r="D40" s="49" t="s">
        <v>754</v>
      </c>
      <c r="E40" s="49" t="s">
        <v>303</v>
      </c>
      <c r="F40" s="46">
        <f>SUM(отчет!C114)</f>
        <v>18.7</v>
      </c>
      <c r="G40" s="46">
        <f>SUM(F40)</f>
        <v>18.7</v>
      </c>
      <c r="H40" s="46">
        <f>SUM(отчет!D114)</f>
        <v>15.4</v>
      </c>
      <c r="I40" s="46">
        <f t="shared" si="0"/>
        <v>82.3529411764706</v>
      </c>
      <c r="J40" s="46">
        <f t="shared" si="1"/>
        <v>82.3529411764706</v>
      </c>
      <c r="K40" s="99"/>
    </row>
    <row r="41" spans="1:11" ht="41.25" customHeight="1">
      <c r="A41" s="37" t="s">
        <v>94</v>
      </c>
      <c r="B41" s="64" t="s">
        <v>417</v>
      </c>
      <c r="C41" s="153" t="s">
        <v>85</v>
      </c>
      <c r="D41" s="49" t="s">
        <v>755</v>
      </c>
      <c r="E41" s="49"/>
      <c r="F41" s="46">
        <f>F42+F43+F44+F45</f>
        <v>10847.699999999999</v>
      </c>
      <c r="G41" s="46">
        <f>G42+G43+G44+G45</f>
        <v>10847.699999999999</v>
      </c>
      <c r="H41" s="46">
        <f>H42+H43+H44+H45</f>
        <v>7325.5</v>
      </c>
      <c r="I41" s="46">
        <f t="shared" si="0"/>
        <v>67.53044424163649</v>
      </c>
      <c r="J41" s="46">
        <f t="shared" si="1"/>
        <v>67.53044424163649</v>
      </c>
      <c r="K41" s="99"/>
    </row>
    <row r="42" spans="1:11" ht="30" customHeight="1">
      <c r="A42" s="37" t="s">
        <v>125</v>
      </c>
      <c r="B42" s="33" t="s">
        <v>570</v>
      </c>
      <c r="C42" s="153" t="s">
        <v>85</v>
      </c>
      <c r="D42" s="49" t="s">
        <v>755</v>
      </c>
      <c r="E42" s="49" t="s">
        <v>746</v>
      </c>
      <c r="F42" s="46">
        <f>SUM(отчет!C118)</f>
        <v>6861.4</v>
      </c>
      <c r="G42" s="46">
        <f>SUM(F42)</f>
        <v>6861.4</v>
      </c>
      <c r="H42" s="46">
        <f>SUM(отчет!D118)</f>
        <v>4942</v>
      </c>
      <c r="I42" s="46">
        <f t="shared" si="0"/>
        <v>72.02611711895531</v>
      </c>
      <c r="J42" s="46">
        <f t="shared" si="1"/>
        <v>72.02611711895531</v>
      </c>
      <c r="K42" s="99"/>
    </row>
    <row r="43" spans="1:11" ht="41.25" customHeight="1">
      <c r="A43" s="37" t="s">
        <v>126</v>
      </c>
      <c r="B43" s="33" t="s">
        <v>571</v>
      </c>
      <c r="C43" s="153" t="s">
        <v>85</v>
      </c>
      <c r="D43" s="49" t="s">
        <v>755</v>
      </c>
      <c r="E43" s="49" t="s">
        <v>747</v>
      </c>
      <c r="F43" s="46">
        <f>SUM(отчет!C119)</f>
        <v>2068.2</v>
      </c>
      <c r="G43" s="46">
        <f>SUM(F43)</f>
        <v>2068.2</v>
      </c>
      <c r="H43" s="46">
        <f>SUM(отчет!D119)</f>
        <v>1310.5</v>
      </c>
      <c r="I43" s="46">
        <f t="shared" si="0"/>
        <v>63.36427811623635</v>
      </c>
      <c r="J43" s="46">
        <f t="shared" si="1"/>
        <v>63.36427811623635</v>
      </c>
      <c r="K43" s="99"/>
    </row>
    <row r="44" spans="1:11" ht="27.75" customHeight="1">
      <c r="A44" s="37" t="s">
        <v>141</v>
      </c>
      <c r="B44" s="33" t="s">
        <v>608</v>
      </c>
      <c r="C44" s="153" t="s">
        <v>85</v>
      </c>
      <c r="D44" s="49" t="s">
        <v>755</v>
      </c>
      <c r="E44" s="49" t="s">
        <v>303</v>
      </c>
      <c r="F44" s="46">
        <f>SUM(отчет!C122)</f>
        <v>1896.1</v>
      </c>
      <c r="G44" s="46">
        <f>SUM(F44)</f>
        <v>1896.1</v>
      </c>
      <c r="H44" s="46">
        <f>SUM(отчет!D122)</f>
        <v>1067.1</v>
      </c>
      <c r="I44" s="46">
        <f>SUM(H44*100)/F44</f>
        <v>56.27867728495332</v>
      </c>
      <c r="J44" s="46">
        <f>SUM(H44*100)/G44</f>
        <v>56.27867728495332</v>
      </c>
      <c r="K44" s="99"/>
    </row>
    <row r="45" spans="1:11" ht="24.75" customHeight="1">
      <c r="A45" s="37" t="s">
        <v>476</v>
      </c>
      <c r="B45" s="37" t="s">
        <v>593</v>
      </c>
      <c r="C45" s="153" t="s">
        <v>85</v>
      </c>
      <c r="D45" s="49" t="s">
        <v>755</v>
      </c>
      <c r="E45" s="49" t="s">
        <v>751</v>
      </c>
      <c r="F45" s="46">
        <f>SUM(отчет!C125)</f>
        <v>22</v>
      </c>
      <c r="G45" s="46">
        <f>SUM(F45)</f>
        <v>22</v>
      </c>
      <c r="H45" s="46">
        <f>SUM(отчет!D125)</f>
        <v>5.9</v>
      </c>
      <c r="I45" s="46">
        <f t="shared" si="0"/>
        <v>26.818181818181817</v>
      </c>
      <c r="J45" s="46">
        <f t="shared" si="1"/>
        <v>26.818181818181817</v>
      </c>
      <c r="K45" s="99"/>
    </row>
    <row r="46" spans="1:11" ht="57" customHeight="1">
      <c r="A46" s="37" t="s">
        <v>96</v>
      </c>
      <c r="B46" s="64" t="s">
        <v>620</v>
      </c>
      <c r="C46" s="153" t="s">
        <v>85</v>
      </c>
      <c r="D46" s="49" t="s">
        <v>756</v>
      </c>
      <c r="E46" s="49"/>
      <c r="F46" s="46">
        <f>F47</f>
        <v>6</v>
      </c>
      <c r="G46" s="46">
        <f>G47</f>
        <v>6</v>
      </c>
      <c r="H46" s="46">
        <f>H47</f>
        <v>6</v>
      </c>
      <c r="I46" s="46">
        <f t="shared" si="0"/>
        <v>100</v>
      </c>
      <c r="J46" s="46">
        <f t="shared" si="1"/>
        <v>100</v>
      </c>
      <c r="K46" s="99"/>
    </row>
    <row r="47" spans="1:11" ht="27.75" customHeight="1">
      <c r="A47" s="37" t="s">
        <v>133</v>
      </c>
      <c r="B47" s="33" t="s">
        <v>608</v>
      </c>
      <c r="C47" s="153" t="s">
        <v>85</v>
      </c>
      <c r="D47" s="49" t="s">
        <v>756</v>
      </c>
      <c r="E47" s="49" t="s">
        <v>303</v>
      </c>
      <c r="F47" s="46">
        <f>SUM(отчет!C129)</f>
        <v>6</v>
      </c>
      <c r="G47" s="46">
        <f>SUM(F47)</f>
        <v>6</v>
      </c>
      <c r="H47" s="46">
        <f>SUM(отчет!D129)</f>
        <v>6</v>
      </c>
      <c r="I47" s="46">
        <f t="shared" si="0"/>
        <v>100</v>
      </c>
      <c r="J47" s="46">
        <f t="shared" si="1"/>
        <v>100</v>
      </c>
      <c r="K47" s="99"/>
    </row>
    <row r="48" spans="1:10" s="81" customFormat="1" ht="54">
      <c r="A48" s="37" t="s">
        <v>98</v>
      </c>
      <c r="B48" s="64" t="s">
        <v>633</v>
      </c>
      <c r="C48" s="153" t="s">
        <v>85</v>
      </c>
      <c r="D48" s="49" t="s">
        <v>757</v>
      </c>
      <c r="E48" s="49"/>
      <c r="F48" s="46">
        <f>F49+F50+F51</f>
        <v>3466.6</v>
      </c>
      <c r="G48" s="46">
        <f>G49+G50+G51</f>
        <v>3466.6</v>
      </c>
      <c r="H48" s="46">
        <f>H49+H50+H51</f>
        <v>2380.7999999999997</v>
      </c>
      <c r="I48" s="46">
        <f>SUM(H48*100)/F48</f>
        <v>68.678243812381</v>
      </c>
      <c r="J48" s="46">
        <f>SUM(H48*100)/G48</f>
        <v>68.678243812381</v>
      </c>
    </row>
    <row r="49" spans="1:10" s="81" customFormat="1" ht="27.75" customHeight="1">
      <c r="A49" s="37" t="s">
        <v>142</v>
      </c>
      <c r="B49" s="33" t="s">
        <v>570</v>
      </c>
      <c r="C49" s="153" t="s">
        <v>85</v>
      </c>
      <c r="D49" s="49" t="s">
        <v>757</v>
      </c>
      <c r="E49" s="49" t="s">
        <v>746</v>
      </c>
      <c r="F49" s="46">
        <f>SUM(отчет!C133)</f>
        <v>2450.5</v>
      </c>
      <c r="G49" s="46">
        <f>SUM(F49)</f>
        <v>2450.5</v>
      </c>
      <c r="H49" s="46">
        <f>SUM(отчет!D133)</f>
        <v>1749.8</v>
      </c>
      <c r="I49" s="46">
        <f>SUM(H49*100)/F49</f>
        <v>71.40583554376659</v>
      </c>
      <c r="J49" s="46">
        <f>SUM(H49*100)/G49</f>
        <v>71.40583554376659</v>
      </c>
    </row>
    <row r="50" spans="1:10" s="81" customFormat="1" ht="42.75" customHeight="1">
      <c r="A50" s="37" t="s">
        <v>793</v>
      </c>
      <c r="B50" s="33" t="s">
        <v>571</v>
      </c>
      <c r="C50" s="153" t="s">
        <v>85</v>
      </c>
      <c r="D50" s="49" t="s">
        <v>757</v>
      </c>
      <c r="E50" s="49" t="s">
        <v>747</v>
      </c>
      <c r="F50" s="46">
        <f>SUM(отчет!C134)</f>
        <v>740.1</v>
      </c>
      <c r="G50" s="46">
        <f>SUM(F50)</f>
        <v>740.1</v>
      </c>
      <c r="H50" s="46">
        <f>SUM(отчет!D134)</f>
        <v>525.4</v>
      </c>
      <c r="I50" s="46">
        <f>SUM(H50*100)/F50</f>
        <v>70.99040670179706</v>
      </c>
      <c r="J50" s="46">
        <f>SUM(H50*100)/G50</f>
        <v>70.99040670179706</v>
      </c>
    </row>
    <row r="51" spans="1:10" s="81" customFormat="1" ht="27.75" customHeight="1">
      <c r="A51" s="37" t="s">
        <v>794</v>
      </c>
      <c r="B51" s="33" t="s">
        <v>608</v>
      </c>
      <c r="C51" s="153" t="s">
        <v>85</v>
      </c>
      <c r="D51" s="49" t="s">
        <v>757</v>
      </c>
      <c r="E51" s="49" t="s">
        <v>303</v>
      </c>
      <c r="F51" s="46">
        <f>SUM(отчет!C137)</f>
        <v>276</v>
      </c>
      <c r="G51" s="46">
        <f>SUM(F51)</f>
        <v>276</v>
      </c>
      <c r="H51" s="46">
        <f>SUM(отчет!D137)</f>
        <v>105.6</v>
      </c>
      <c r="I51" s="46">
        <f>SUM(H51*100)/F51</f>
        <v>38.26086956521739</v>
      </c>
      <c r="J51" s="46">
        <f>SUM(H51*100)/G51</f>
        <v>38.26086956521739</v>
      </c>
    </row>
    <row r="52" spans="1:11" ht="27.75" customHeight="1">
      <c r="A52" s="37" t="s">
        <v>100</v>
      </c>
      <c r="B52" s="47" t="s">
        <v>418</v>
      </c>
      <c r="C52" s="153" t="s">
        <v>395</v>
      </c>
      <c r="D52" s="49" t="s">
        <v>758</v>
      </c>
      <c r="E52" s="49"/>
      <c r="F52" s="46">
        <f>F53</f>
        <v>100</v>
      </c>
      <c r="G52" s="46">
        <f>G53</f>
        <v>100</v>
      </c>
      <c r="H52" s="46">
        <f>H53</f>
        <v>0</v>
      </c>
      <c r="I52" s="46">
        <f t="shared" si="0"/>
        <v>0</v>
      </c>
      <c r="J52" s="46">
        <f t="shared" si="1"/>
        <v>0</v>
      </c>
      <c r="K52" s="99"/>
    </row>
    <row r="53" spans="1:11" ht="17.25" customHeight="1">
      <c r="A53" s="37" t="s">
        <v>161</v>
      </c>
      <c r="B53" s="33" t="s">
        <v>385</v>
      </c>
      <c r="C53" s="153" t="s">
        <v>395</v>
      </c>
      <c r="D53" s="49" t="s">
        <v>758</v>
      </c>
      <c r="E53" s="49" t="s">
        <v>396</v>
      </c>
      <c r="F53" s="46">
        <f>SUM(отчет!C140)</f>
        <v>100</v>
      </c>
      <c r="G53" s="46">
        <f>SUM(F53)</f>
        <v>100</v>
      </c>
      <c r="H53" s="46">
        <f>SUM(отчет!D140)</f>
        <v>0</v>
      </c>
      <c r="I53" s="46">
        <f t="shared" si="0"/>
        <v>0</v>
      </c>
      <c r="J53" s="46">
        <f t="shared" si="1"/>
        <v>0</v>
      </c>
      <c r="K53" s="99"/>
    </row>
    <row r="54" spans="1:10" ht="42.75" customHeight="1">
      <c r="A54" s="158" t="s">
        <v>103</v>
      </c>
      <c r="B54" s="47" t="s">
        <v>66</v>
      </c>
      <c r="C54" s="153" t="s">
        <v>62</v>
      </c>
      <c r="D54" s="49" t="s">
        <v>759</v>
      </c>
      <c r="E54" s="49"/>
      <c r="F54" s="46">
        <f>F55</f>
        <v>40</v>
      </c>
      <c r="G54" s="46">
        <f>G55</f>
        <v>40</v>
      </c>
      <c r="H54" s="46">
        <f>H55</f>
        <v>0</v>
      </c>
      <c r="I54" s="46">
        <f t="shared" si="0"/>
        <v>0</v>
      </c>
      <c r="J54" s="46">
        <f t="shared" si="1"/>
        <v>0</v>
      </c>
    </row>
    <row r="55" spans="1:10" ht="28.5" customHeight="1">
      <c r="A55" s="158" t="s">
        <v>162</v>
      </c>
      <c r="B55" s="33" t="s">
        <v>608</v>
      </c>
      <c r="C55" s="153" t="s">
        <v>62</v>
      </c>
      <c r="D55" s="49" t="s">
        <v>759</v>
      </c>
      <c r="E55" s="49" t="s">
        <v>303</v>
      </c>
      <c r="F55" s="46">
        <f>SUM(отчет!C144)</f>
        <v>40</v>
      </c>
      <c r="G55" s="46">
        <f>SUM(F55)</f>
        <v>40</v>
      </c>
      <c r="H55" s="46">
        <f>SUM(отчет!D144)</f>
        <v>0</v>
      </c>
      <c r="I55" s="46">
        <f t="shared" si="0"/>
        <v>0</v>
      </c>
      <c r="J55" s="46">
        <f t="shared" si="1"/>
        <v>0</v>
      </c>
    </row>
    <row r="56" spans="1:10" ht="17.25" customHeight="1">
      <c r="A56" s="119" t="s">
        <v>106</v>
      </c>
      <c r="B56" s="34" t="s">
        <v>115</v>
      </c>
      <c r="C56" s="153" t="s">
        <v>62</v>
      </c>
      <c r="D56" s="153" t="s">
        <v>760</v>
      </c>
      <c r="E56" s="49"/>
      <c r="F56" s="35">
        <f>F57</f>
        <v>313</v>
      </c>
      <c r="G56" s="35">
        <f>G57</f>
        <v>313</v>
      </c>
      <c r="H56" s="35">
        <f>H57</f>
        <v>1.7</v>
      </c>
      <c r="I56" s="46">
        <f t="shared" si="0"/>
        <v>0.5431309904153354</v>
      </c>
      <c r="J56" s="46">
        <f t="shared" si="1"/>
        <v>0.5431309904153354</v>
      </c>
    </row>
    <row r="57" spans="1:10" ht="24.75" customHeight="1">
      <c r="A57" s="119" t="s">
        <v>163</v>
      </c>
      <c r="B57" s="33" t="s">
        <v>608</v>
      </c>
      <c r="C57" s="153" t="s">
        <v>62</v>
      </c>
      <c r="D57" s="153" t="s">
        <v>760</v>
      </c>
      <c r="E57" s="49" t="s">
        <v>303</v>
      </c>
      <c r="F57" s="35">
        <f>SUM(отчет!C148)</f>
        <v>313</v>
      </c>
      <c r="G57" s="35">
        <f>SUM(F57)</f>
        <v>313</v>
      </c>
      <c r="H57" s="35">
        <f>SUM(отчет!D148)</f>
        <v>1.7</v>
      </c>
      <c r="I57" s="46">
        <f t="shared" si="0"/>
        <v>0.5431309904153354</v>
      </c>
      <c r="J57" s="46">
        <f t="shared" si="1"/>
        <v>0.5431309904153354</v>
      </c>
    </row>
    <row r="58" spans="1:10" ht="30" customHeight="1">
      <c r="A58" s="119" t="s">
        <v>164</v>
      </c>
      <c r="B58" s="47" t="s">
        <v>420</v>
      </c>
      <c r="C58" s="153" t="s">
        <v>62</v>
      </c>
      <c r="D58" s="153" t="s">
        <v>761</v>
      </c>
      <c r="E58" s="49"/>
      <c r="F58" s="35">
        <f>F59</f>
        <v>874.5</v>
      </c>
      <c r="G58" s="35">
        <f>G59</f>
        <v>874.5</v>
      </c>
      <c r="H58" s="35">
        <f>H59</f>
        <v>778</v>
      </c>
      <c r="I58" s="46">
        <f t="shared" si="0"/>
        <v>88.96512292738709</v>
      </c>
      <c r="J58" s="46">
        <f t="shared" si="1"/>
        <v>88.96512292738709</v>
      </c>
    </row>
    <row r="59" spans="1:10" ht="24.75" customHeight="1">
      <c r="A59" s="119" t="s">
        <v>165</v>
      </c>
      <c r="B59" s="33" t="s">
        <v>608</v>
      </c>
      <c r="C59" s="153" t="s">
        <v>62</v>
      </c>
      <c r="D59" s="153" t="s">
        <v>761</v>
      </c>
      <c r="E59" s="49" t="s">
        <v>303</v>
      </c>
      <c r="F59" s="35">
        <f>SUM(отчет!C152)</f>
        <v>874.5</v>
      </c>
      <c r="G59" s="35">
        <f>SUM(F59)</f>
        <v>874.5</v>
      </c>
      <c r="H59" s="35">
        <f>SUM(отчет!D152)</f>
        <v>778</v>
      </c>
      <c r="I59" s="46">
        <f t="shared" si="0"/>
        <v>88.96512292738709</v>
      </c>
      <c r="J59" s="46">
        <f t="shared" si="1"/>
        <v>88.96512292738709</v>
      </c>
    </row>
    <row r="60" spans="1:10" ht="40.5" customHeight="1">
      <c r="A60" s="119" t="s">
        <v>166</v>
      </c>
      <c r="B60" s="34" t="s">
        <v>421</v>
      </c>
      <c r="C60" s="8" t="s">
        <v>62</v>
      </c>
      <c r="D60" s="8" t="s">
        <v>762</v>
      </c>
      <c r="E60" s="151"/>
      <c r="F60" s="35">
        <f>SUM(F61)</f>
        <v>615</v>
      </c>
      <c r="G60" s="35">
        <f>SUM(G61)</f>
        <v>615</v>
      </c>
      <c r="H60" s="35">
        <f>SUM(H61)</f>
        <v>150</v>
      </c>
      <c r="I60" s="46">
        <f t="shared" si="0"/>
        <v>24.390243902439025</v>
      </c>
      <c r="J60" s="46">
        <f t="shared" si="1"/>
        <v>24.390243902439025</v>
      </c>
    </row>
    <row r="61" spans="1:10" ht="27" customHeight="1">
      <c r="A61" s="119" t="s">
        <v>167</v>
      </c>
      <c r="B61" s="33" t="s">
        <v>608</v>
      </c>
      <c r="C61" s="8" t="s">
        <v>62</v>
      </c>
      <c r="D61" s="8" t="s">
        <v>762</v>
      </c>
      <c r="E61" s="151" t="s">
        <v>303</v>
      </c>
      <c r="F61" s="35">
        <f>SUM(отчет!C156)</f>
        <v>615</v>
      </c>
      <c r="G61" s="35">
        <f>SUM(F61)</f>
        <v>615</v>
      </c>
      <c r="H61" s="35">
        <f>SUM(отчет!D156)</f>
        <v>150</v>
      </c>
      <c r="I61" s="46">
        <f t="shared" si="0"/>
        <v>24.390243902439025</v>
      </c>
      <c r="J61" s="46">
        <f t="shared" si="1"/>
        <v>24.390243902439025</v>
      </c>
    </row>
    <row r="62" spans="1:10" ht="43.5" customHeight="1">
      <c r="A62" s="119" t="s">
        <v>168</v>
      </c>
      <c r="B62" s="34" t="s">
        <v>422</v>
      </c>
      <c r="C62" s="8" t="s">
        <v>62</v>
      </c>
      <c r="D62" s="8" t="s">
        <v>763</v>
      </c>
      <c r="E62" s="151"/>
      <c r="F62" s="35">
        <f>SUM(F63)</f>
        <v>155</v>
      </c>
      <c r="G62" s="35">
        <f>SUM(G63)</f>
        <v>155</v>
      </c>
      <c r="H62" s="35">
        <f>SUM(H63)</f>
        <v>36.7</v>
      </c>
      <c r="I62" s="46">
        <f t="shared" si="0"/>
        <v>23.67741935483871</v>
      </c>
      <c r="J62" s="46">
        <f t="shared" si="1"/>
        <v>23.67741935483871</v>
      </c>
    </row>
    <row r="63" spans="1:10" ht="27" customHeight="1">
      <c r="A63" s="119" t="s">
        <v>169</v>
      </c>
      <c r="B63" s="33" t="s">
        <v>608</v>
      </c>
      <c r="C63" s="8" t="s">
        <v>62</v>
      </c>
      <c r="D63" s="8" t="s">
        <v>763</v>
      </c>
      <c r="E63" s="151" t="s">
        <v>303</v>
      </c>
      <c r="F63" s="35">
        <f>SUM(отчет!C160)</f>
        <v>155</v>
      </c>
      <c r="G63" s="35">
        <f>SUM(F63)</f>
        <v>155</v>
      </c>
      <c r="H63" s="35">
        <f>SUM(отчет!D160)</f>
        <v>36.7</v>
      </c>
      <c r="I63" s="46">
        <f t="shared" si="0"/>
        <v>23.67741935483871</v>
      </c>
      <c r="J63" s="46">
        <f t="shared" si="1"/>
        <v>23.67741935483871</v>
      </c>
    </row>
    <row r="64" spans="1:10" ht="51.75" customHeight="1">
      <c r="A64" s="119" t="s">
        <v>170</v>
      </c>
      <c r="B64" s="34" t="s">
        <v>423</v>
      </c>
      <c r="C64" s="8" t="s">
        <v>62</v>
      </c>
      <c r="D64" s="8" t="s">
        <v>764</v>
      </c>
      <c r="E64" s="151"/>
      <c r="F64" s="35">
        <f>SUM(F65)</f>
        <v>310</v>
      </c>
      <c r="G64" s="35">
        <f>SUM(G65)</f>
        <v>310</v>
      </c>
      <c r="H64" s="35">
        <f>SUM(H65)</f>
        <v>178.7</v>
      </c>
      <c r="I64" s="46">
        <f t="shared" si="0"/>
        <v>57.645161290322584</v>
      </c>
      <c r="J64" s="46">
        <f t="shared" si="1"/>
        <v>57.645161290322584</v>
      </c>
    </row>
    <row r="65" spans="1:10" ht="24.75" customHeight="1">
      <c r="A65" s="119" t="s">
        <v>171</v>
      </c>
      <c r="B65" s="33" t="s">
        <v>608</v>
      </c>
      <c r="C65" s="8" t="s">
        <v>62</v>
      </c>
      <c r="D65" s="8" t="s">
        <v>764</v>
      </c>
      <c r="E65" s="151" t="s">
        <v>303</v>
      </c>
      <c r="F65" s="35">
        <f>SUM(отчет!C164)</f>
        <v>310</v>
      </c>
      <c r="G65" s="35">
        <f>SUM(F65)</f>
        <v>310</v>
      </c>
      <c r="H65" s="35">
        <f>SUM(отчет!D164)</f>
        <v>178.7</v>
      </c>
      <c r="I65" s="46">
        <f t="shared" si="0"/>
        <v>57.645161290322584</v>
      </c>
      <c r="J65" s="46">
        <f t="shared" si="1"/>
        <v>57.645161290322584</v>
      </c>
    </row>
    <row r="66" spans="1:10" ht="51.75" customHeight="1">
      <c r="A66" s="119" t="s">
        <v>172</v>
      </c>
      <c r="B66" s="34" t="s">
        <v>424</v>
      </c>
      <c r="C66" s="8" t="s">
        <v>62</v>
      </c>
      <c r="D66" s="8" t="s">
        <v>765</v>
      </c>
      <c r="E66" s="151"/>
      <c r="F66" s="35">
        <f>SUM(F67)</f>
        <v>225</v>
      </c>
      <c r="G66" s="35">
        <f>SUM(G67)</f>
        <v>225</v>
      </c>
      <c r="H66" s="35">
        <f>SUM(H67)</f>
        <v>97.3</v>
      </c>
      <c r="I66" s="46">
        <f t="shared" si="0"/>
        <v>43.24444444444445</v>
      </c>
      <c r="J66" s="46">
        <f t="shared" si="1"/>
        <v>43.24444444444445</v>
      </c>
    </row>
    <row r="67" spans="1:10" ht="24.75" customHeight="1">
      <c r="A67" s="119" t="s">
        <v>173</v>
      </c>
      <c r="B67" s="33" t="s">
        <v>608</v>
      </c>
      <c r="C67" s="8" t="s">
        <v>62</v>
      </c>
      <c r="D67" s="8" t="s">
        <v>765</v>
      </c>
      <c r="E67" s="151" t="s">
        <v>303</v>
      </c>
      <c r="F67" s="35">
        <f>SUM(отчет!C168)</f>
        <v>225</v>
      </c>
      <c r="G67" s="35">
        <f>SUM(F67)</f>
        <v>225</v>
      </c>
      <c r="H67" s="35">
        <f>SUM(отчет!D168)</f>
        <v>97.3</v>
      </c>
      <c r="I67" s="46">
        <f t="shared" si="0"/>
        <v>43.24444444444445</v>
      </c>
      <c r="J67" s="46">
        <f t="shared" si="1"/>
        <v>43.24444444444445</v>
      </c>
    </row>
    <row r="68" spans="1:10" ht="97.5" customHeight="1">
      <c r="A68" s="119" t="s">
        <v>174</v>
      </c>
      <c r="B68" s="64" t="s">
        <v>425</v>
      </c>
      <c r="C68" s="8" t="s">
        <v>137</v>
      </c>
      <c r="D68" s="151" t="s">
        <v>766</v>
      </c>
      <c r="E68" s="151"/>
      <c r="F68" s="35">
        <f>F69</f>
        <v>681.2</v>
      </c>
      <c r="G68" s="35">
        <f>G69</f>
        <v>681.2</v>
      </c>
      <c r="H68" s="35">
        <f>H69</f>
        <v>643.1</v>
      </c>
      <c r="I68" s="46">
        <f t="shared" si="0"/>
        <v>94.40692894891367</v>
      </c>
      <c r="J68" s="46">
        <f t="shared" si="1"/>
        <v>94.40692894891367</v>
      </c>
    </row>
    <row r="69" spans="1:10" ht="24.75" customHeight="1">
      <c r="A69" s="119" t="s">
        <v>175</v>
      </c>
      <c r="B69" s="33" t="s">
        <v>608</v>
      </c>
      <c r="C69" s="8" t="s">
        <v>137</v>
      </c>
      <c r="D69" s="151" t="s">
        <v>766</v>
      </c>
      <c r="E69" s="151" t="s">
        <v>303</v>
      </c>
      <c r="F69" s="35">
        <f>SUM(отчет!C174)</f>
        <v>681.2</v>
      </c>
      <c r="G69" s="35">
        <f>SUM(F69)</f>
        <v>681.2</v>
      </c>
      <c r="H69" s="35">
        <f>SUM(отчет!D174)</f>
        <v>643.1</v>
      </c>
      <c r="I69" s="46">
        <f t="shared" si="0"/>
        <v>94.40692894891367</v>
      </c>
      <c r="J69" s="46">
        <f t="shared" si="1"/>
        <v>94.40692894891367</v>
      </c>
    </row>
    <row r="70" spans="1:10" s="81" customFormat="1" ht="67.5" customHeight="1">
      <c r="A70" s="119" t="s">
        <v>176</v>
      </c>
      <c r="B70" s="64" t="s">
        <v>3</v>
      </c>
      <c r="C70" s="8" t="s">
        <v>137</v>
      </c>
      <c r="D70" s="151" t="s">
        <v>767</v>
      </c>
      <c r="E70" s="151"/>
      <c r="F70" s="35">
        <f>F71</f>
        <v>99</v>
      </c>
      <c r="G70" s="35">
        <f>G71</f>
        <v>99</v>
      </c>
      <c r="H70" s="35">
        <f>H71</f>
        <v>0</v>
      </c>
      <c r="I70" s="46">
        <f t="shared" si="0"/>
        <v>0</v>
      </c>
      <c r="J70" s="46">
        <f t="shared" si="1"/>
        <v>0</v>
      </c>
    </row>
    <row r="71" spans="1:10" s="81" customFormat="1" ht="25.5" customHeight="1">
      <c r="A71" s="119" t="s">
        <v>177</v>
      </c>
      <c r="B71" s="33" t="s">
        <v>608</v>
      </c>
      <c r="C71" s="8" t="s">
        <v>137</v>
      </c>
      <c r="D71" s="151" t="s">
        <v>767</v>
      </c>
      <c r="E71" s="151" t="s">
        <v>303</v>
      </c>
      <c r="F71" s="35">
        <f>SUM(отчет!C178)</f>
        <v>99</v>
      </c>
      <c r="G71" s="35">
        <f>SUM(F71)</f>
        <v>99</v>
      </c>
      <c r="H71" s="35">
        <f>SUM(отчет!D178)</f>
        <v>0</v>
      </c>
      <c r="I71" s="46">
        <f t="shared" si="0"/>
        <v>0</v>
      </c>
      <c r="J71" s="46">
        <f t="shared" si="1"/>
        <v>0</v>
      </c>
    </row>
    <row r="72" spans="1:10" s="159" customFormat="1" ht="111" customHeight="1">
      <c r="A72" s="11" t="s">
        <v>178</v>
      </c>
      <c r="B72" s="64" t="s">
        <v>426</v>
      </c>
      <c r="C72" s="153" t="s">
        <v>139</v>
      </c>
      <c r="D72" s="8" t="s">
        <v>768</v>
      </c>
      <c r="E72" s="151"/>
      <c r="F72" s="46">
        <f>SUM(F73)</f>
        <v>694.6</v>
      </c>
      <c r="G72" s="46">
        <f>SUM(G73)</f>
        <v>694.6</v>
      </c>
      <c r="H72" s="46">
        <f>SUM(H73)</f>
        <v>625.4</v>
      </c>
      <c r="I72" s="46">
        <f t="shared" si="0"/>
        <v>90.03743161531817</v>
      </c>
      <c r="J72" s="46">
        <f t="shared" si="1"/>
        <v>90.03743161531817</v>
      </c>
    </row>
    <row r="73" spans="1:10" s="159" customFormat="1" ht="27" customHeight="1">
      <c r="A73" s="11" t="s">
        <v>179</v>
      </c>
      <c r="B73" s="33" t="s">
        <v>608</v>
      </c>
      <c r="C73" s="153" t="s">
        <v>139</v>
      </c>
      <c r="D73" s="8" t="s">
        <v>768</v>
      </c>
      <c r="E73" s="151" t="s">
        <v>303</v>
      </c>
      <c r="F73" s="46">
        <f>SUM(отчет!C184)</f>
        <v>694.6</v>
      </c>
      <c r="G73" s="46">
        <f>SUM(F73)</f>
        <v>694.6</v>
      </c>
      <c r="H73" s="46">
        <f>SUM(отчет!D184)</f>
        <v>625.4</v>
      </c>
      <c r="I73" s="46">
        <f t="shared" si="0"/>
        <v>90.03743161531817</v>
      </c>
      <c r="J73" s="46">
        <f t="shared" si="1"/>
        <v>90.03743161531817</v>
      </c>
    </row>
    <row r="74" spans="1:10" s="81" customFormat="1" ht="27" customHeight="1">
      <c r="A74" s="158" t="s">
        <v>180</v>
      </c>
      <c r="B74" s="64" t="s">
        <v>318</v>
      </c>
      <c r="C74" s="153" t="s">
        <v>304</v>
      </c>
      <c r="D74" s="49" t="s">
        <v>769</v>
      </c>
      <c r="E74" s="49"/>
      <c r="F74" s="46">
        <f>F75</f>
        <v>20775.3</v>
      </c>
      <c r="G74" s="46">
        <f>G75</f>
        <v>20775.3</v>
      </c>
      <c r="H74" s="46">
        <f>H75</f>
        <v>913.5</v>
      </c>
      <c r="I74" s="46">
        <f t="shared" si="0"/>
        <v>4.3970484180733855</v>
      </c>
      <c r="J74" s="46">
        <f t="shared" si="1"/>
        <v>4.3970484180733855</v>
      </c>
    </row>
    <row r="75" spans="1:10" s="81" customFormat="1" ht="27" customHeight="1">
      <c r="A75" s="158" t="s">
        <v>181</v>
      </c>
      <c r="B75" s="33" t="s">
        <v>608</v>
      </c>
      <c r="C75" s="153" t="s">
        <v>304</v>
      </c>
      <c r="D75" s="49" t="s">
        <v>769</v>
      </c>
      <c r="E75" s="49" t="s">
        <v>303</v>
      </c>
      <c r="F75" s="46">
        <f>SUM(отчет!C190)</f>
        <v>20775.3</v>
      </c>
      <c r="G75" s="46">
        <f>SUM(F75)</f>
        <v>20775.3</v>
      </c>
      <c r="H75" s="46">
        <f>SUM(отчет!D190)</f>
        <v>913.5</v>
      </c>
      <c r="I75" s="46">
        <f t="shared" si="0"/>
        <v>4.3970484180733855</v>
      </c>
      <c r="J75" s="46">
        <f t="shared" si="1"/>
        <v>4.3970484180733855</v>
      </c>
    </row>
    <row r="76" spans="1:10" s="81" customFormat="1" ht="39" customHeight="1">
      <c r="A76" s="158" t="s">
        <v>795</v>
      </c>
      <c r="B76" s="64" t="s">
        <v>397</v>
      </c>
      <c r="C76" s="153" t="s">
        <v>304</v>
      </c>
      <c r="D76" s="49" t="s">
        <v>770</v>
      </c>
      <c r="E76" s="49"/>
      <c r="F76" s="46">
        <f>F77</f>
        <v>1340</v>
      </c>
      <c r="G76" s="46">
        <f>G77</f>
        <v>1340</v>
      </c>
      <c r="H76" s="46">
        <f>H77</f>
        <v>206.9</v>
      </c>
      <c r="I76" s="46">
        <f t="shared" si="0"/>
        <v>15.440298507462687</v>
      </c>
      <c r="J76" s="46">
        <f t="shared" si="1"/>
        <v>15.440298507462687</v>
      </c>
    </row>
    <row r="77" spans="1:10" s="81" customFormat="1" ht="27" customHeight="1">
      <c r="A77" s="158" t="s">
        <v>796</v>
      </c>
      <c r="B77" s="33" t="s">
        <v>608</v>
      </c>
      <c r="C77" s="153" t="s">
        <v>304</v>
      </c>
      <c r="D77" s="49" t="s">
        <v>770</v>
      </c>
      <c r="E77" s="49" t="s">
        <v>303</v>
      </c>
      <c r="F77" s="46">
        <f>SUM(отчет!C194)</f>
        <v>1340</v>
      </c>
      <c r="G77" s="46">
        <f>SUM(F77)</f>
        <v>1340</v>
      </c>
      <c r="H77" s="46">
        <f>SUM(отчет!D194)</f>
        <v>206.9</v>
      </c>
      <c r="I77" s="46">
        <f t="shared" si="0"/>
        <v>15.440298507462687</v>
      </c>
      <c r="J77" s="46">
        <f t="shared" si="1"/>
        <v>15.440298507462687</v>
      </c>
    </row>
    <row r="78" spans="1:10" s="81" customFormat="1" ht="19.5" customHeight="1">
      <c r="A78" s="158" t="s">
        <v>182</v>
      </c>
      <c r="B78" s="64" t="s">
        <v>68</v>
      </c>
      <c r="C78" s="153" t="s">
        <v>304</v>
      </c>
      <c r="D78" s="49" t="s">
        <v>771</v>
      </c>
      <c r="E78" s="49"/>
      <c r="F78" s="46">
        <f>F79+F80</f>
        <v>6282</v>
      </c>
      <c r="G78" s="46">
        <f>G79+G80</f>
        <v>6282</v>
      </c>
      <c r="H78" s="46">
        <f>H79+H80</f>
        <v>4970.7</v>
      </c>
      <c r="I78" s="46">
        <f t="shared" si="0"/>
        <v>79.12607449856733</v>
      </c>
      <c r="J78" s="46">
        <f t="shared" si="1"/>
        <v>79.12607449856733</v>
      </c>
    </row>
    <row r="79" spans="1:10" s="81" customFormat="1" ht="24.75" customHeight="1">
      <c r="A79" s="158" t="s">
        <v>183</v>
      </c>
      <c r="B79" s="33" t="s">
        <v>382</v>
      </c>
      <c r="C79" s="153" t="s">
        <v>304</v>
      </c>
      <c r="D79" s="49" t="s">
        <v>771</v>
      </c>
      <c r="E79" s="49" t="s">
        <v>303</v>
      </c>
      <c r="F79" s="46">
        <f>SUM(отчет!C198)</f>
        <v>5082</v>
      </c>
      <c r="G79" s="46">
        <f>SUM(F79)</f>
        <v>5082</v>
      </c>
      <c r="H79" s="46">
        <f>SUM(отчет!D198)</f>
        <v>4016.4</v>
      </c>
      <c r="I79" s="46">
        <f t="shared" si="0"/>
        <v>79.0318772136954</v>
      </c>
      <c r="J79" s="46">
        <f t="shared" si="1"/>
        <v>79.0318772136954</v>
      </c>
    </row>
    <row r="80" spans="1:10" s="81" customFormat="1" ht="24.75" customHeight="1">
      <c r="A80" s="158" t="s">
        <v>797</v>
      </c>
      <c r="B80" s="33" t="s">
        <v>348</v>
      </c>
      <c r="C80" s="153" t="s">
        <v>304</v>
      </c>
      <c r="D80" s="49" t="s">
        <v>771</v>
      </c>
      <c r="E80" s="49" t="s">
        <v>782</v>
      </c>
      <c r="F80" s="46">
        <f>SUM(отчет!C201)</f>
        <v>1200</v>
      </c>
      <c r="G80" s="46">
        <f>SUM(F80)</f>
        <v>1200</v>
      </c>
      <c r="H80" s="46">
        <f>SUM(отчет!D201)</f>
        <v>954.3</v>
      </c>
      <c r="I80" s="46">
        <f>SUM(H80*100)/F80</f>
        <v>79.525</v>
      </c>
      <c r="J80" s="46">
        <f>SUM(H80*100)/G80</f>
        <v>79.525</v>
      </c>
    </row>
    <row r="81" spans="1:10" s="81" customFormat="1" ht="26.25" customHeight="1">
      <c r="A81" s="158" t="s">
        <v>798</v>
      </c>
      <c r="B81" s="64" t="s">
        <v>427</v>
      </c>
      <c r="C81" s="153" t="s">
        <v>304</v>
      </c>
      <c r="D81" s="49" t="s">
        <v>772</v>
      </c>
      <c r="E81" s="49"/>
      <c r="F81" s="46">
        <f>SUM(F82)</f>
        <v>24274.2</v>
      </c>
      <c r="G81" s="46">
        <f>SUM(G82)</f>
        <v>24274.2</v>
      </c>
      <c r="H81" s="46">
        <f>SUM(H82)</f>
        <v>9315.2</v>
      </c>
      <c r="I81" s="46">
        <f t="shared" si="0"/>
        <v>38.37490009969433</v>
      </c>
      <c r="J81" s="46">
        <f t="shared" si="1"/>
        <v>38.37490009969433</v>
      </c>
    </row>
    <row r="82" spans="1:10" s="81" customFormat="1" ht="27" customHeight="1">
      <c r="A82" s="158" t="s">
        <v>799</v>
      </c>
      <c r="B82" s="33" t="s">
        <v>608</v>
      </c>
      <c r="C82" s="153" t="s">
        <v>304</v>
      </c>
      <c r="D82" s="49" t="s">
        <v>772</v>
      </c>
      <c r="E82" s="49" t="s">
        <v>303</v>
      </c>
      <c r="F82" s="46">
        <f>SUM(отчет!C204)</f>
        <v>24274.2</v>
      </c>
      <c r="G82" s="46">
        <f>SUM(F82)</f>
        <v>24274.2</v>
      </c>
      <c r="H82" s="46">
        <f>SUM(отчет!D204)</f>
        <v>9315.2</v>
      </c>
      <c r="I82" s="46">
        <f t="shared" si="0"/>
        <v>38.37490009969433</v>
      </c>
      <c r="J82" s="46">
        <f t="shared" si="1"/>
        <v>38.37490009969433</v>
      </c>
    </row>
    <row r="83" spans="1:11" s="81" customFormat="1" ht="96.75" customHeight="1">
      <c r="A83" s="119" t="s">
        <v>184</v>
      </c>
      <c r="B83" s="64" t="s">
        <v>428</v>
      </c>
      <c r="C83" s="8" t="s">
        <v>129</v>
      </c>
      <c r="D83" s="8" t="s">
        <v>773</v>
      </c>
      <c r="E83" s="151"/>
      <c r="F83" s="35">
        <f>F84</f>
        <v>70</v>
      </c>
      <c r="G83" s="35">
        <f>G84</f>
        <v>70</v>
      </c>
      <c r="H83" s="35">
        <f>H84</f>
        <v>45.1</v>
      </c>
      <c r="I83" s="46">
        <f t="shared" si="0"/>
        <v>64.42857142857143</v>
      </c>
      <c r="J83" s="46">
        <f t="shared" si="1"/>
        <v>64.42857142857143</v>
      </c>
      <c r="K83" s="160"/>
    </row>
    <row r="84" spans="1:11" s="81" customFormat="1" ht="25.5" customHeight="1">
      <c r="A84" s="119" t="s">
        <v>185</v>
      </c>
      <c r="B84" s="33" t="s">
        <v>608</v>
      </c>
      <c r="C84" s="8" t="s">
        <v>129</v>
      </c>
      <c r="D84" s="8" t="s">
        <v>773</v>
      </c>
      <c r="E84" s="151" t="s">
        <v>303</v>
      </c>
      <c r="F84" s="35">
        <f>SUM(отчет!C218)</f>
        <v>70</v>
      </c>
      <c r="G84" s="35">
        <f>SUM(F84)</f>
        <v>70</v>
      </c>
      <c r="H84" s="35">
        <f>SUM(отчет!D218)</f>
        <v>45.1</v>
      </c>
      <c r="I84" s="46">
        <f t="shared" si="0"/>
        <v>64.42857142857143</v>
      </c>
      <c r="J84" s="46">
        <f t="shared" si="1"/>
        <v>64.42857142857143</v>
      </c>
      <c r="K84" s="160"/>
    </row>
    <row r="85" spans="1:10" s="81" customFormat="1" ht="40.5" customHeight="1">
      <c r="A85" s="11" t="s">
        <v>800</v>
      </c>
      <c r="B85" s="64" t="s">
        <v>430</v>
      </c>
      <c r="C85" s="8" t="s">
        <v>228</v>
      </c>
      <c r="D85" s="8" t="s">
        <v>774</v>
      </c>
      <c r="E85" s="151"/>
      <c r="F85" s="35">
        <f>F86</f>
        <v>1007</v>
      </c>
      <c r="G85" s="35">
        <f>G86</f>
        <v>1007</v>
      </c>
      <c r="H85" s="35">
        <f>H86</f>
        <v>750</v>
      </c>
      <c r="I85" s="46">
        <f t="shared" si="0"/>
        <v>74.47864945382324</v>
      </c>
      <c r="J85" s="46">
        <f t="shared" si="1"/>
        <v>74.47864945382324</v>
      </c>
    </row>
    <row r="86" spans="1:10" s="81" customFormat="1" ht="24.75" customHeight="1">
      <c r="A86" s="161" t="s">
        <v>801</v>
      </c>
      <c r="B86" s="33" t="s">
        <v>608</v>
      </c>
      <c r="C86" s="8" t="s">
        <v>228</v>
      </c>
      <c r="D86" s="8" t="s">
        <v>774</v>
      </c>
      <c r="E86" s="151" t="s">
        <v>303</v>
      </c>
      <c r="F86" s="35">
        <f>SUM(отчет!C224)</f>
        <v>1007</v>
      </c>
      <c r="G86" s="35">
        <f>SUM(F86)</f>
        <v>1007</v>
      </c>
      <c r="H86" s="35">
        <f>SUM(отчет!D224)</f>
        <v>750</v>
      </c>
      <c r="I86" s="46">
        <f aca="true" t="shared" si="2" ref="I86:I99">SUM(H86*100)/F86</f>
        <v>74.47864945382324</v>
      </c>
      <c r="J86" s="46">
        <f aca="true" t="shared" si="3" ref="J86:J99">SUM(H86*100)/G86</f>
        <v>74.47864945382324</v>
      </c>
    </row>
    <row r="87" spans="1:10" s="81" customFormat="1" ht="24.75" customHeight="1">
      <c r="A87" s="11" t="s">
        <v>186</v>
      </c>
      <c r="B87" s="64" t="s">
        <v>398</v>
      </c>
      <c r="C87" s="8" t="s">
        <v>228</v>
      </c>
      <c r="D87" s="8" t="s">
        <v>775</v>
      </c>
      <c r="E87" s="151"/>
      <c r="F87" s="35">
        <f>F88</f>
        <v>2533</v>
      </c>
      <c r="G87" s="35">
        <f>G88</f>
        <v>2533</v>
      </c>
      <c r="H87" s="35">
        <f>H88</f>
        <v>1446.1</v>
      </c>
      <c r="I87" s="46">
        <f t="shared" si="2"/>
        <v>57.09040663245164</v>
      </c>
      <c r="J87" s="46">
        <f t="shared" si="3"/>
        <v>57.09040663245164</v>
      </c>
    </row>
    <row r="88" spans="1:10" s="81" customFormat="1" ht="24.75" customHeight="1">
      <c r="A88" s="161" t="s">
        <v>187</v>
      </c>
      <c r="B88" s="33" t="s">
        <v>608</v>
      </c>
      <c r="C88" s="8" t="s">
        <v>228</v>
      </c>
      <c r="D88" s="8" t="s">
        <v>775</v>
      </c>
      <c r="E88" s="151" t="s">
        <v>303</v>
      </c>
      <c r="F88" s="35">
        <f>SUM(отчет!C229)</f>
        <v>2533</v>
      </c>
      <c r="G88" s="35">
        <f>SUM(F88)</f>
        <v>2533</v>
      </c>
      <c r="H88" s="35">
        <f>SUM(отчет!D229)</f>
        <v>1446.1</v>
      </c>
      <c r="I88" s="46">
        <f t="shared" si="2"/>
        <v>57.09040663245164</v>
      </c>
      <c r="J88" s="46">
        <f t="shared" si="3"/>
        <v>57.09040663245164</v>
      </c>
    </row>
    <row r="89" spans="1:10" s="81" customFormat="1" ht="108.75" customHeight="1">
      <c r="A89" s="11" t="s">
        <v>188</v>
      </c>
      <c r="B89" s="196" t="s">
        <v>431</v>
      </c>
      <c r="C89" s="153" t="s">
        <v>145</v>
      </c>
      <c r="D89" s="49" t="s">
        <v>776</v>
      </c>
      <c r="E89" s="150"/>
      <c r="F89" s="46">
        <f>SUM(F90)</f>
        <v>645.9</v>
      </c>
      <c r="G89" s="46">
        <f>SUM(G90)</f>
        <v>645.9</v>
      </c>
      <c r="H89" s="46">
        <f>SUM(H90)</f>
        <v>484.4</v>
      </c>
      <c r="I89" s="46">
        <f t="shared" si="2"/>
        <v>74.9961294318006</v>
      </c>
      <c r="J89" s="46">
        <f t="shared" si="3"/>
        <v>74.9961294318006</v>
      </c>
    </row>
    <row r="90" spans="1:10" s="81" customFormat="1" ht="18" customHeight="1">
      <c r="A90" s="161" t="s">
        <v>189</v>
      </c>
      <c r="B90" s="37" t="s">
        <v>714</v>
      </c>
      <c r="C90" s="153" t="s">
        <v>145</v>
      </c>
      <c r="D90" s="49" t="s">
        <v>776</v>
      </c>
      <c r="E90" s="49" t="s">
        <v>783</v>
      </c>
      <c r="F90" s="46">
        <f>SUM(отчет!C235)</f>
        <v>645.9</v>
      </c>
      <c r="G90" s="46">
        <f>SUM(F90)</f>
        <v>645.9</v>
      </c>
      <c r="H90" s="46">
        <f>SUM(отчет!D235)</f>
        <v>484.4</v>
      </c>
      <c r="I90" s="46">
        <f t="shared" si="2"/>
        <v>74.9961294318006</v>
      </c>
      <c r="J90" s="46">
        <f t="shared" si="3"/>
        <v>74.9961294318006</v>
      </c>
    </row>
    <row r="91" spans="1:10" s="81" customFormat="1" ht="45" customHeight="1">
      <c r="A91" s="11" t="s">
        <v>190</v>
      </c>
      <c r="B91" s="64" t="s">
        <v>387</v>
      </c>
      <c r="C91" s="8" t="s">
        <v>224</v>
      </c>
      <c r="D91" s="8" t="s">
        <v>777</v>
      </c>
      <c r="E91" s="151"/>
      <c r="F91" s="35">
        <f>F92</f>
        <v>7161.4</v>
      </c>
      <c r="G91" s="35">
        <f>G92</f>
        <v>7161.4</v>
      </c>
      <c r="H91" s="35">
        <f>H92</f>
        <v>4529.2</v>
      </c>
      <c r="I91" s="46">
        <f t="shared" si="2"/>
        <v>63.24461697433463</v>
      </c>
      <c r="J91" s="46">
        <f t="shared" si="3"/>
        <v>63.24461697433463</v>
      </c>
    </row>
    <row r="92" spans="1:10" s="159" customFormat="1" ht="25.5" customHeight="1">
      <c r="A92" s="11" t="s">
        <v>191</v>
      </c>
      <c r="B92" s="37" t="s">
        <v>720</v>
      </c>
      <c r="C92" s="8" t="s">
        <v>224</v>
      </c>
      <c r="D92" s="8" t="s">
        <v>777</v>
      </c>
      <c r="E92" s="151" t="s">
        <v>784</v>
      </c>
      <c r="F92" s="35">
        <f>SUM(отчет!C240)</f>
        <v>7161.4</v>
      </c>
      <c r="G92" s="35">
        <f>SUM(F92)</f>
        <v>7161.4</v>
      </c>
      <c r="H92" s="35">
        <f>SUM(отчет!D240)</f>
        <v>4529.2</v>
      </c>
      <c r="I92" s="46">
        <f t="shared" si="2"/>
        <v>63.24461697433463</v>
      </c>
      <c r="J92" s="46">
        <f t="shared" si="3"/>
        <v>63.24461697433463</v>
      </c>
    </row>
    <row r="93" spans="1:10" s="159" customFormat="1" ht="42.75" customHeight="1">
      <c r="A93" s="11" t="s">
        <v>192</v>
      </c>
      <c r="B93" s="64" t="s">
        <v>389</v>
      </c>
      <c r="C93" s="8" t="s">
        <v>224</v>
      </c>
      <c r="D93" s="8" t="s">
        <v>778</v>
      </c>
      <c r="E93" s="151"/>
      <c r="F93" s="35">
        <f>F94</f>
        <v>3055.9</v>
      </c>
      <c r="G93" s="35">
        <f>G94</f>
        <v>3055.9</v>
      </c>
      <c r="H93" s="35">
        <f>H94</f>
        <v>2100.5</v>
      </c>
      <c r="I93" s="46">
        <f t="shared" si="2"/>
        <v>68.73588795444877</v>
      </c>
      <c r="J93" s="46">
        <f t="shared" si="3"/>
        <v>68.73588795444877</v>
      </c>
    </row>
    <row r="94" spans="1:10" s="159" customFormat="1" ht="23.25" customHeight="1">
      <c r="A94" s="11" t="s">
        <v>193</v>
      </c>
      <c r="B94" s="37" t="s">
        <v>725</v>
      </c>
      <c r="C94" s="8" t="s">
        <v>224</v>
      </c>
      <c r="D94" s="8" t="s">
        <v>778</v>
      </c>
      <c r="E94" s="151" t="s">
        <v>785</v>
      </c>
      <c r="F94" s="35">
        <f>SUM(отчет!C244)</f>
        <v>3055.9</v>
      </c>
      <c r="G94" s="35">
        <f>SUM(F94)</f>
        <v>3055.9</v>
      </c>
      <c r="H94" s="35">
        <f>SUM(отчет!D244)</f>
        <v>2100.5</v>
      </c>
      <c r="I94" s="46">
        <f t="shared" si="2"/>
        <v>68.73588795444877</v>
      </c>
      <c r="J94" s="46">
        <f t="shared" si="3"/>
        <v>68.73588795444877</v>
      </c>
    </row>
    <row r="95" spans="1:10" s="159" customFormat="1" ht="82.5" customHeight="1">
      <c r="A95" s="11" t="s">
        <v>194</v>
      </c>
      <c r="B95" s="64" t="s">
        <v>433</v>
      </c>
      <c r="C95" s="8" t="s">
        <v>4</v>
      </c>
      <c r="D95" s="153" t="s">
        <v>779</v>
      </c>
      <c r="E95" s="151"/>
      <c r="F95" s="35">
        <f>F96</f>
        <v>1360</v>
      </c>
      <c r="G95" s="35">
        <f>G96</f>
        <v>1360</v>
      </c>
      <c r="H95" s="35">
        <f>H96</f>
        <v>609</v>
      </c>
      <c r="I95" s="46">
        <f t="shared" si="2"/>
        <v>44.779411764705884</v>
      </c>
      <c r="J95" s="46">
        <f t="shared" si="3"/>
        <v>44.779411764705884</v>
      </c>
    </row>
    <row r="96" spans="1:10" s="159" customFormat="1" ht="24.75" customHeight="1">
      <c r="A96" s="11" t="s">
        <v>195</v>
      </c>
      <c r="B96" s="33" t="s">
        <v>608</v>
      </c>
      <c r="C96" s="8" t="s">
        <v>4</v>
      </c>
      <c r="D96" s="153" t="s">
        <v>779</v>
      </c>
      <c r="E96" s="151" t="s">
        <v>303</v>
      </c>
      <c r="F96" s="35">
        <f>SUM(отчет!C250)</f>
        <v>1360</v>
      </c>
      <c r="G96" s="35">
        <f>SUM(F96)</f>
        <v>1360</v>
      </c>
      <c r="H96" s="35">
        <f>SUM(отчет!D250)</f>
        <v>609</v>
      </c>
      <c r="I96" s="46">
        <f t="shared" si="2"/>
        <v>44.779411764705884</v>
      </c>
      <c r="J96" s="46">
        <f t="shared" si="3"/>
        <v>44.779411764705884</v>
      </c>
    </row>
    <row r="97" spans="1:10" s="159" customFormat="1" ht="92.25" customHeight="1">
      <c r="A97" s="37" t="s">
        <v>196</v>
      </c>
      <c r="B97" s="197" t="s">
        <v>434</v>
      </c>
      <c r="C97" s="153" t="s">
        <v>270</v>
      </c>
      <c r="D97" s="153" t="s">
        <v>780</v>
      </c>
      <c r="E97" s="49"/>
      <c r="F97" s="46">
        <f>F98</f>
        <v>2360</v>
      </c>
      <c r="G97" s="46">
        <f>G98</f>
        <v>2360</v>
      </c>
      <c r="H97" s="46">
        <f>H98</f>
        <v>1786.7</v>
      </c>
      <c r="I97" s="46">
        <f t="shared" si="2"/>
        <v>75.70762711864407</v>
      </c>
      <c r="J97" s="46">
        <f t="shared" si="3"/>
        <v>75.70762711864407</v>
      </c>
    </row>
    <row r="98" spans="1:10" s="159" customFormat="1" ht="25.5" customHeight="1">
      <c r="A98" s="37" t="s">
        <v>197</v>
      </c>
      <c r="B98" s="33" t="s">
        <v>608</v>
      </c>
      <c r="C98" s="153" t="s">
        <v>270</v>
      </c>
      <c r="D98" s="153" t="s">
        <v>781</v>
      </c>
      <c r="E98" s="49" t="s">
        <v>303</v>
      </c>
      <c r="F98" s="46">
        <f>SUM(отчет!C256)</f>
        <v>2360</v>
      </c>
      <c r="G98" s="46">
        <f>SUM(F98)</f>
        <v>2360</v>
      </c>
      <c r="H98" s="46">
        <f>SUM(отчет!D256)</f>
        <v>1786.7</v>
      </c>
      <c r="I98" s="46">
        <f t="shared" si="2"/>
        <v>75.70762711864407</v>
      </c>
      <c r="J98" s="46">
        <f t="shared" si="3"/>
        <v>75.70762711864407</v>
      </c>
    </row>
    <row r="99" spans="1:11" ht="15.75">
      <c r="A99" s="162"/>
      <c r="B99" s="163" t="s">
        <v>149</v>
      </c>
      <c r="C99" s="164"/>
      <c r="D99" s="266"/>
      <c r="E99" s="165"/>
      <c r="F99" s="42">
        <f>SUM(F18+F32+F36)</f>
        <v>93726.19999999998</v>
      </c>
      <c r="G99" s="42">
        <f>SUM(G18+G32+G36)</f>
        <v>93726.19999999998</v>
      </c>
      <c r="H99" s="42">
        <f>SUM(H18+H32+H36)</f>
        <v>42197.2</v>
      </c>
      <c r="I99" s="149">
        <f t="shared" si="2"/>
        <v>45.02177619491669</v>
      </c>
      <c r="J99" s="149">
        <f t="shared" si="3"/>
        <v>45.02177619491669</v>
      </c>
      <c r="K99" s="99"/>
    </row>
    <row r="100" spans="1:9" ht="19.5" customHeight="1">
      <c r="A100" s="166"/>
      <c r="B100" s="167"/>
      <c r="C100" s="168"/>
      <c r="D100" s="166"/>
      <c r="E100" s="169"/>
      <c r="F100" s="169"/>
      <c r="G100" s="169"/>
      <c r="H100" s="160"/>
      <c r="I100" s="99"/>
    </row>
    <row r="101" spans="1:8" ht="13.5" customHeight="1">
      <c r="A101" s="330"/>
      <c r="B101" s="330"/>
      <c r="C101" s="330"/>
      <c r="D101" s="330"/>
      <c r="E101" s="330"/>
      <c r="F101" s="330"/>
      <c r="G101" s="330"/>
      <c r="H101" s="330"/>
    </row>
    <row r="102" spans="1:3" ht="12" customHeight="1">
      <c r="A102" s="101"/>
      <c r="B102" s="101"/>
      <c r="C102" s="101"/>
    </row>
    <row r="103" spans="1:8" ht="12.75" customHeight="1">
      <c r="A103" s="330"/>
      <c r="B103" s="330"/>
      <c r="C103" s="330"/>
      <c r="D103" s="330"/>
      <c r="E103" s="330"/>
      <c r="F103" s="330"/>
      <c r="G103" s="330"/>
      <c r="H103" s="330"/>
    </row>
  </sheetData>
  <sheetProtection/>
  <mergeCells count="25"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  <mergeCell ref="A101:H101"/>
    <mergeCell ref="A103:H103"/>
    <mergeCell ref="A16:A17"/>
    <mergeCell ref="B16:B17"/>
    <mergeCell ref="C16:C17"/>
    <mergeCell ref="D16:D17"/>
    <mergeCell ref="E16:E17"/>
    <mergeCell ref="F16:F17"/>
    <mergeCell ref="A15:J15"/>
    <mergeCell ref="A8:J8"/>
    <mergeCell ref="A9:J9"/>
    <mergeCell ref="A10:J10"/>
    <mergeCell ref="A11:J11"/>
    <mergeCell ref="A12:J12"/>
    <mergeCell ref="A13:J13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6">
      <selection activeCell="I26" sqref="I26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35" t="s">
        <v>269</v>
      </c>
      <c r="B1" s="335"/>
      <c r="C1" s="335"/>
      <c r="D1" s="335"/>
    </row>
    <row r="2" spans="1:4" ht="12.75" hidden="1">
      <c r="A2" s="335" t="s">
        <v>88</v>
      </c>
      <c r="B2" s="335"/>
      <c r="C2" s="335"/>
      <c r="D2" s="335"/>
    </row>
    <row r="3" spans="1:4" ht="12.75" hidden="1">
      <c r="A3" s="335" t="s">
        <v>219</v>
      </c>
      <c r="B3" s="335"/>
      <c r="C3" s="335"/>
      <c r="D3" s="335"/>
    </row>
    <row r="4" spans="1:4" ht="12.75" hidden="1">
      <c r="A4" s="335" t="s">
        <v>151</v>
      </c>
      <c r="B4" s="335"/>
      <c r="C4" s="335"/>
      <c r="D4" s="335"/>
    </row>
    <row r="5" spans="1:4" ht="12.75" hidden="1">
      <c r="A5" s="335" t="s">
        <v>89</v>
      </c>
      <c r="B5" s="335"/>
      <c r="C5" s="335"/>
      <c r="D5" s="335"/>
    </row>
    <row r="6" spans="1:4" ht="12.75" hidden="1">
      <c r="A6" s="335" t="s">
        <v>90</v>
      </c>
      <c r="B6" s="335"/>
      <c r="C6" s="335"/>
      <c r="D6" s="335"/>
    </row>
    <row r="7" spans="1:4" ht="20.25" customHeight="1">
      <c r="A7" s="285" t="s">
        <v>150</v>
      </c>
      <c r="B7" s="305"/>
      <c r="C7" s="305"/>
      <c r="D7" s="305"/>
    </row>
    <row r="8" spans="1:4" ht="15" customHeight="1">
      <c r="A8" s="285" t="s">
        <v>213</v>
      </c>
      <c r="B8" s="305"/>
      <c r="C8" s="305"/>
      <c r="D8" s="305"/>
    </row>
    <row r="9" spans="1:4" ht="14.25" customHeight="1">
      <c r="A9" s="285" t="s">
        <v>859</v>
      </c>
      <c r="B9" s="305"/>
      <c r="C9" s="305"/>
      <c r="D9" s="305"/>
    </row>
    <row r="10" spans="1:4" ht="14.25" customHeight="1">
      <c r="A10" s="285" t="s">
        <v>201</v>
      </c>
      <c r="B10" s="305"/>
      <c r="C10" s="305"/>
      <c r="D10" s="305"/>
    </row>
    <row r="11" spans="1:4" ht="20.25" customHeight="1">
      <c r="A11" s="286" t="s">
        <v>274</v>
      </c>
      <c r="B11" s="339"/>
      <c r="C11" s="339"/>
      <c r="D11" s="339"/>
    </row>
    <row r="12" spans="1:4" ht="68.25" customHeight="1">
      <c r="A12" s="170"/>
      <c r="B12" s="1" t="s">
        <v>5</v>
      </c>
      <c r="C12" s="1" t="s">
        <v>202</v>
      </c>
      <c r="D12" s="2" t="s">
        <v>157</v>
      </c>
    </row>
    <row r="13" spans="1:4" ht="18" customHeight="1">
      <c r="A13" s="170" t="s">
        <v>92</v>
      </c>
      <c r="B13" s="41" t="s">
        <v>40</v>
      </c>
      <c r="C13" s="113" t="s">
        <v>123</v>
      </c>
      <c r="D13" s="175">
        <f>SUM(D14+D15+D16+D17+D18)</f>
        <v>13771.399999999998</v>
      </c>
    </row>
    <row r="14" spans="1:4" s="143" customFormat="1" ht="29.25" customHeight="1">
      <c r="A14" s="172" t="s">
        <v>124</v>
      </c>
      <c r="B14" s="6" t="s">
        <v>215</v>
      </c>
      <c r="C14" s="177" t="s">
        <v>216</v>
      </c>
      <c r="D14" s="178">
        <f>SUM(отчет!D64)</f>
        <v>581.8</v>
      </c>
    </row>
    <row r="15" spans="1:4" s="143" customFormat="1" ht="41.25" customHeight="1">
      <c r="A15" s="179" t="s">
        <v>131</v>
      </c>
      <c r="B15" s="6" t="s">
        <v>455</v>
      </c>
      <c r="C15" s="177" t="s">
        <v>301</v>
      </c>
      <c r="D15" s="178">
        <f>SUM(отчет!D73)</f>
        <v>1282.6</v>
      </c>
    </row>
    <row r="16" spans="1:4" s="143" customFormat="1" ht="43.5" customHeight="1">
      <c r="A16" s="179" t="s">
        <v>132</v>
      </c>
      <c r="B16" s="6" t="s">
        <v>25</v>
      </c>
      <c r="C16" s="177" t="s">
        <v>85</v>
      </c>
      <c r="D16" s="180">
        <f>SUM(отчет!D106)</f>
        <v>10610.599999999999</v>
      </c>
    </row>
    <row r="17" spans="1:4" s="143" customFormat="1" ht="18" customHeight="1">
      <c r="A17" s="193" t="s">
        <v>198</v>
      </c>
      <c r="B17" s="181" t="s">
        <v>384</v>
      </c>
      <c r="C17" s="177" t="s">
        <v>395</v>
      </c>
      <c r="D17" s="180">
        <f>SUM(отчет!D138)</f>
        <v>0</v>
      </c>
    </row>
    <row r="18" spans="1:4" s="143" customFormat="1" ht="19.5" customHeight="1">
      <c r="A18" s="193" t="s">
        <v>399</v>
      </c>
      <c r="B18" s="181" t="s">
        <v>34</v>
      </c>
      <c r="C18" s="177" t="s">
        <v>62</v>
      </c>
      <c r="D18" s="178">
        <f>SUM(отчет!D142+отчет!D89)</f>
        <v>1296.4</v>
      </c>
    </row>
    <row r="19" spans="1:4" ht="32.25" customHeight="1">
      <c r="A19" s="170" t="s">
        <v>94</v>
      </c>
      <c r="B19" s="123" t="s">
        <v>35</v>
      </c>
      <c r="C19" s="113" t="s">
        <v>136</v>
      </c>
      <c r="D19" s="176">
        <f>SUM(D20)</f>
        <v>643.1</v>
      </c>
    </row>
    <row r="20" spans="1:4" s="143" customFormat="1" ht="33" customHeight="1">
      <c r="A20" s="172" t="s">
        <v>125</v>
      </c>
      <c r="B20" s="33" t="s">
        <v>2</v>
      </c>
      <c r="C20" s="177" t="s">
        <v>137</v>
      </c>
      <c r="D20" s="178">
        <f>SUM(отчет!D172)</f>
        <v>643.1</v>
      </c>
    </row>
    <row r="21" spans="1:4" ht="18" customHeight="1">
      <c r="A21" s="170" t="s">
        <v>96</v>
      </c>
      <c r="B21" s="32" t="s">
        <v>114</v>
      </c>
      <c r="C21" s="113" t="s">
        <v>138</v>
      </c>
      <c r="D21" s="176">
        <f>SUM(D22)</f>
        <v>625.4</v>
      </c>
    </row>
    <row r="22" spans="1:4" s="143" customFormat="1" ht="15.75" customHeight="1">
      <c r="A22" s="172" t="s">
        <v>199</v>
      </c>
      <c r="B22" s="37" t="s">
        <v>272</v>
      </c>
      <c r="C22" s="177" t="s">
        <v>139</v>
      </c>
      <c r="D22" s="178">
        <f>SUM(отчет!D182)</f>
        <v>625.4</v>
      </c>
    </row>
    <row r="23" spans="1:4" ht="19.5" customHeight="1">
      <c r="A23" s="170" t="s">
        <v>98</v>
      </c>
      <c r="B23" s="32" t="s">
        <v>36</v>
      </c>
      <c r="C23" s="113" t="s">
        <v>140</v>
      </c>
      <c r="D23" s="176">
        <f>SUM(D24)</f>
        <v>15406.300000000001</v>
      </c>
    </row>
    <row r="24" spans="1:4" s="143" customFormat="1" ht="17.25" customHeight="1">
      <c r="A24" s="172" t="s">
        <v>142</v>
      </c>
      <c r="B24" s="37" t="s">
        <v>67</v>
      </c>
      <c r="C24" s="177" t="s">
        <v>304</v>
      </c>
      <c r="D24" s="178">
        <f>SUM(отчет!D188)</f>
        <v>15406.300000000001</v>
      </c>
    </row>
    <row r="25" spans="1:4" ht="15.75" customHeight="1">
      <c r="A25" s="170" t="s">
        <v>100</v>
      </c>
      <c r="B25" s="32" t="s">
        <v>37</v>
      </c>
      <c r="C25" s="113" t="s">
        <v>128</v>
      </c>
      <c r="D25" s="176">
        <f>SUM(D26)</f>
        <v>45.1</v>
      </c>
    </row>
    <row r="26" spans="1:4" s="143" customFormat="1" ht="30" customHeight="1">
      <c r="A26" s="172" t="s">
        <v>161</v>
      </c>
      <c r="B26" s="37" t="s">
        <v>349</v>
      </c>
      <c r="C26" s="177" t="s">
        <v>129</v>
      </c>
      <c r="D26" s="178">
        <f>SUM(отчет!D216)</f>
        <v>45.1</v>
      </c>
    </row>
    <row r="27" spans="1:4" ht="19.5" customHeight="1">
      <c r="A27" s="170" t="s">
        <v>103</v>
      </c>
      <c r="B27" s="32" t="s">
        <v>328</v>
      </c>
      <c r="C27" s="78" t="s">
        <v>143</v>
      </c>
      <c r="D27" s="176">
        <f>SUM(D28)</f>
        <v>2196.1</v>
      </c>
    </row>
    <row r="28" spans="1:4" s="143" customFormat="1" ht="17.25" customHeight="1">
      <c r="A28" s="172" t="s">
        <v>162</v>
      </c>
      <c r="B28" s="37" t="s">
        <v>14</v>
      </c>
      <c r="C28" s="79" t="s">
        <v>228</v>
      </c>
      <c r="D28" s="178">
        <f>SUM(отчет!D222)</f>
        <v>2196.1</v>
      </c>
    </row>
    <row r="29" spans="1:4" ht="16.5" customHeight="1">
      <c r="A29" s="170" t="s">
        <v>106</v>
      </c>
      <c r="B29" s="32" t="s">
        <v>38</v>
      </c>
      <c r="C29" s="78" t="s">
        <v>144</v>
      </c>
      <c r="D29" s="176">
        <f>SUM(D30+D31)</f>
        <v>7114.099999999999</v>
      </c>
    </row>
    <row r="30" spans="1:4" s="143" customFormat="1" ht="15.75" customHeight="1">
      <c r="A30" s="172" t="s">
        <v>163</v>
      </c>
      <c r="B30" s="37" t="s">
        <v>334</v>
      </c>
      <c r="C30" s="79" t="s">
        <v>145</v>
      </c>
      <c r="D30" s="178">
        <f>SUM(отчет!D233)</f>
        <v>484.4</v>
      </c>
    </row>
    <row r="31" spans="1:4" s="143" customFormat="1" ht="16.5" customHeight="1">
      <c r="A31" s="179" t="s">
        <v>200</v>
      </c>
      <c r="B31" s="37" t="s">
        <v>70</v>
      </c>
      <c r="C31" s="79" t="s">
        <v>224</v>
      </c>
      <c r="D31" s="178">
        <f>SUM(отчет!D238)</f>
        <v>6629.7</v>
      </c>
    </row>
    <row r="32" spans="1:4" ht="19.5" customHeight="1">
      <c r="A32" s="170" t="s">
        <v>164</v>
      </c>
      <c r="B32" s="32" t="s">
        <v>337</v>
      </c>
      <c r="C32" s="78" t="s">
        <v>146</v>
      </c>
      <c r="D32" s="176">
        <f>SUM(D33)</f>
        <v>609</v>
      </c>
    </row>
    <row r="33" spans="1:4" s="143" customFormat="1" ht="18" customHeight="1">
      <c r="A33" s="172" t="s">
        <v>165</v>
      </c>
      <c r="B33" s="37" t="s">
        <v>267</v>
      </c>
      <c r="C33" s="79" t="s">
        <v>4</v>
      </c>
      <c r="D33" s="178">
        <f>SUM(отчет!D248)</f>
        <v>609</v>
      </c>
    </row>
    <row r="34" spans="1:4" ht="18" customHeight="1">
      <c r="A34" s="170" t="s">
        <v>166</v>
      </c>
      <c r="B34" s="32" t="s">
        <v>147</v>
      </c>
      <c r="C34" s="78" t="s">
        <v>148</v>
      </c>
      <c r="D34" s="176">
        <f>SUM(D35)</f>
        <v>1786.7</v>
      </c>
    </row>
    <row r="35" spans="1:4" s="143" customFormat="1" ht="17.25" customHeight="1">
      <c r="A35" s="172" t="s">
        <v>167</v>
      </c>
      <c r="B35" s="37" t="s">
        <v>69</v>
      </c>
      <c r="C35" s="79" t="s">
        <v>270</v>
      </c>
      <c r="D35" s="178">
        <f>SUM(отчет!D254)</f>
        <v>1786.7</v>
      </c>
    </row>
    <row r="36" spans="1:4" s="81" customFormat="1" ht="21.75" customHeight="1">
      <c r="A36" s="171"/>
      <c r="B36" s="171" t="s">
        <v>203</v>
      </c>
      <c r="C36" s="78"/>
      <c r="D36" s="175">
        <f>SUM(D13+D19+D21+D23+D25+D27+D29+D32+D34)</f>
        <v>42197.19999999999</v>
      </c>
    </row>
    <row r="39" spans="3:4" ht="12.75">
      <c r="C39" s="141"/>
      <c r="D39" s="10"/>
    </row>
    <row r="40" spans="3:4" ht="12.75">
      <c r="C40" s="9"/>
      <c r="D40" s="9"/>
    </row>
    <row r="41" spans="3:4" ht="12.75">
      <c r="C41" s="141"/>
      <c r="D41" s="10"/>
    </row>
  </sheetData>
  <sheetProtection/>
  <mergeCells count="11">
    <mergeCell ref="A8:D8"/>
    <mergeCell ref="A1:D1"/>
    <mergeCell ref="A11:D11"/>
    <mergeCell ref="A9:D9"/>
    <mergeCell ref="A10:D10"/>
    <mergeCell ref="A2:D2"/>
    <mergeCell ref="A3:D3"/>
    <mergeCell ref="A4:D4"/>
    <mergeCell ref="A5:D5"/>
    <mergeCell ref="A6:D6"/>
    <mergeCell ref="A7:D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36" t="s">
        <v>297</v>
      </c>
      <c r="B1" s="335"/>
      <c r="C1" s="335"/>
      <c r="D1" s="335"/>
      <c r="E1" s="55"/>
      <c r="F1" s="55"/>
      <c r="G1" s="55"/>
    </row>
    <row r="2" spans="1:4" ht="12.75" hidden="1">
      <c r="A2" s="335" t="s">
        <v>88</v>
      </c>
      <c r="B2" s="335"/>
      <c r="C2" s="335"/>
      <c r="D2" s="305"/>
    </row>
    <row r="3" spans="1:4" ht="12.75" hidden="1">
      <c r="A3" s="335" t="s">
        <v>219</v>
      </c>
      <c r="B3" s="335"/>
      <c r="C3" s="335"/>
      <c r="D3" s="305"/>
    </row>
    <row r="4" spans="1:4" ht="12.75" hidden="1">
      <c r="A4" s="335" t="s">
        <v>151</v>
      </c>
      <c r="B4" s="335"/>
      <c r="C4" s="335"/>
      <c r="D4" s="305"/>
    </row>
    <row r="5" spans="1:4" ht="12.75" hidden="1">
      <c r="A5" s="335" t="s">
        <v>89</v>
      </c>
      <c r="B5" s="335"/>
      <c r="C5" s="335"/>
      <c r="D5" s="305"/>
    </row>
    <row r="6" spans="1:4" ht="12.75" hidden="1">
      <c r="A6" s="335" t="s">
        <v>90</v>
      </c>
      <c r="B6" s="335"/>
      <c r="C6" s="335"/>
      <c r="D6" s="305"/>
    </row>
    <row r="7" spans="1:7" ht="12.75">
      <c r="A7" s="288"/>
      <c r="B7" s="288"/>
      <c r="C7" s="288"/>
      <c r="D7" s="305"/>
      <c r="E7" s="55"/>
      <c r="F7" s="55"/>
      <c r="G7" s="55"/>
    </row>
    <row r="8" spans="1:4" ht="18" customHeight="1">
      <c r="A8" s="340" t="s">
        <v>208</v>
      </c>
      <c r="B8" s="340"/>
      <c r="C8" s="340"/>
      <c r="D8" s="340"/>
    </row>
    <row r="9" spans="1:4" ht="15" customHeight="1">
      <c r="A9" s="340" t="s">
        <v>219</v>
      </c>
      <c r="B9" s="340"/>
      <c r="C9" s="340"/>
      <c r="D9" s="340"/>
    </row>
    <row r="10" spans="1:4" ht="15" customHeight="1">
      <c r="A10" s="340" t="s">
        <v>859</v>
      </c>
      <c r="B10" s="340"/>
      <c r="C10" s="340"/>
      <c r="D10" s="340"/>
    </row>
    <row r="11" spans="1:4" ht="15" customHeight="1">
      <c r="A11" s="340" t="s">
        <v>206</v>
      </c>
      <c r="B11" s="340"/>
      <c r="C11" s="340"/>
      <c r="D11" s="340"/>
    </row>
    <row r="12" spans="1:4" ht="15" customHeight="1">
      <c r="A12" s="340" t="s">
        <v>207</v>
      </c>
      <c r="B12" s="326"/>
      <c r="C12" s="326"/>
      <c r="D12" s="305"/>
    </row>
    <row r="13" spans="1:5" ht="17.25" customHeight="1">
      <c r="A13" s="297" t="s">
        <v>274</v>
      </c>
      <c r="B13" s="298"/>
      <c r="C13" s="298"/>
      <c r="D13" s="298"/>
      <c r="E13" s="97"/>
    </row>
    <row r="14" spans="1:5" ht="54" customHeight="1">
      <c r="A14" s="103" t="s">
        <v>15</v>
      </c>
      <c r="B14" s="104" t="s">
        <v>275</v>
      </c>
      <c r="C14" s="105" t="s">
        <v>155</v>
      </c>
      <c r="D14" s="105" t="s">
        <v>157</v>
      </c>
      <c r="E14" s="97"/>
    </row>
    <row r="15" spans="1:7" ht="27" customHeight="1">
      <c r="A15" s="103" t="s">
        <v>204</v>
      </c>
      <c r="B15" s="107" t="s">
        <v>277</v>
      </c>
      <c r="C15" s="183">
        <f>SUM(C16)</f>
        <v>-5121.500000000015</v>
      </c>
      <c r="D15" s="183">
        <f>SUM(D16)</f>
        <v>-31011.699999999997</v>
      </c>
      <c r="E15" s="17"/>
      <c r="F15" s="98"/>
      <c r="G15" s="99"/>
    </row>
    <row r="16" spans="1:6" s="143" customFormat="1" ht="36" customHeight="1">
      <c r="A16" s="182" t="s">
        <v>205</v>
      </c>
      <c r="B16" s="20" t="s">
        <v>279</v>
      </c>
      <c r="C16" s="184">
        <f>SUM(C17)</f>
        <v>-5121.500000000015</v>
      </c>
      <c r="D16" s="184">
        <f>SUM(D17)</f>
        <v>-31011.699999999997</v>
      </c>
      <c r="F16" s="185"/>
    </row>
    <row r="17" spans="1:6" s="143" customFormat="1" ht="56.25" customHeight="1">
      <c r="A17" s="182" t="s">
        <v>211</v>
      </c>
      <c r="B17" s="20" t="s">
        <v>210</v>
      </c>
      <c r="C17" s="184">
        <f>SUM(источники!C16)</f>
        <v>-5121.500000000015</v>
      </c>
      <c r="D17" s="184">
        <f>SUM(источники!E16)</f>
        <v>-31011.699999999997</v>
      </c>
      <c r="F17" s="185"/>
    </row>
    <row r="18" spans="1:4" ht="19.5" customHeight="1">
      <c r="A18" s="293" t="s">
        <v>296</v>
      </c>
      <c r="B18" s="293"/>
      <c r="C18" s="183">
        <f>SUM(C15)</f>
        <v>-5121.500000000015</v>
      </c>
      <c r="D18" s="183">
        <f>SUM(D15)</f>
        <v>-31011.699999999997</v>
      </c>
    </row>
    <row r="19" spans="2:4" ht="14.25" customHeight="1">
      <c r="B19" s="96"/>
      <c r="C19" s="102"/>
      <c r="D19" s="99"/>
    </row>
    <row r="20" spans="2:4" ht="27" customHeight="1">
      <c r="B20" s="96"/>
      <c r="C20" s="102"/>
      <c r="D20" s="99"/>
    </row>
    <row r="21" spans="1:4" ht="12.75">
      <c r="A21" s="287"/>
      <c r="B21" s="287"/>
      <c r="C21" s="287"/>
      <c r="D21" s="292"/>
    </row>
    <row r="22" spans="1:3" ht="12.75">
      <c r="A22" s="9"/>
      <c r="B22" s="9"/>
      <c r="C22" s="9"/>
    </row>
    <row r="23" spans="1:3" ht="12.75">
      <c r="A23" s="287"/>
      <c r="B23" s="287"/>
      <c r="C23" s="10"/>
    </row>
  </sheetData>
  <sheetProtection/>
  <mergeCells count="17"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  <mergeCell ref="A1:D1"/>
    <mergeCell ref="A8:D8"/>
    <mergeCell ref="A9:D9"/>
    <mergeCell ref="A10:D10"/>
    <mergeCell ref="A13:D13"/>
    <mergeCell ref="A11:D11"/>
    <mergeCell ref="A12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2016-10-27T12:27:27Z</cp:lastPrinted>
  <dcterms:created xsi:type="dcterms:W3CDTF">1996-10-08T23:32:33Z</dcterms:created>
  <dcterms:modified xsi:type="dcterms:W3CDTF">2016-10-27T12:27:38Z</dcterms:modified>
  <cp:category/>
  <cp:version/>
  <cp:contentType/>
  <cp:contentStatus/>
</cp:coreProperties>
</file>